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defaultThemeVersion="124226"/>
  <mc:AlternateContent xmlns:mc="http://schemas.openxmlformats.org/markup-compatibility/2006">
    <mc:Choice Requires="x15">
      <x15ac:absPath xmlns:x15ac="http://schemas.microsoft.com/office/spreadsheetml/2010/11/ac" url="C:\Users\wuzup\Downloads\"/>
    </mc:Choice>
  </mc:AlternateContent>
  <xr:revisionPtr revIDLastSave="0" documentId="8_{D0E161DE-8361-4E28-814B-1A476B4C9910}" xr6:coauthVersionLast="47" xr6:coauthVersionMax="47" xr10:uidLastSave="{00000000-0000-0000-0000-000000000000}"/>
  <bookViews>
    <workbookView xWindow="-120" yWindow="-120" windowWidth="29040" windowHeight="15720" xr2:uid="{00000000-000D-0000-FFFF-FFFF00000000}"/>
  </bookViews>
  <sheets>
    <sheet name="working page" sheetId="1" r:id="rId1"/>
    <sheet name="employee plus spouse" sheetId="3" r:id="rId2"/>
    <sheet name="employee only" sheetId="2" r:id="rId3"/>
    <sheet name="employee plus children" sheetId="4" r:id="rId4"/>
    <sheet name="family" sheetId="5" r:id="rId5"/>
    <sheet name="Sheet6" sheetId="6" r:id="rId6"/>
  </sheets>
  <definedNames>
    <definedName name="_xlnm.Print_Area" localSheetId="0">'working page'!$D$5:$P$25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13" i="1" l="1"/>
  <c r="Q14" i="1" s="1"/>
  <c r="Q15" i="1" s="1"/>
  <c r="Q16" i="1" s="1"/>
  <c r="Q17" i="1" s="1"/>
  <c r="Q18" i="1" s="1"/>
  <c r="Q19" i="1" s="1"/>
  <c r="Q20" i="1" s="1"/>
  <c r="Q21" i="1" s="1"/>
  <c r="Q22" i="1" s="1"/>
  <c r="AW3" i="3" l="1"/>
  <c r="AT3" i="3"/>
  <c r="AU14" i="3"/>
  <c r="AU15" i="3" s="1"/>
  <c r="AU16" i="3" s="1"/>
  <c r="AU17" i="3" s="1"/>
  <c r="AU18" i="3" s="1"/>
  <c r="AU19" i="3" s="1"/>
  <c r="AU20" i="3" s="1"/>
  <c r="AU21" i="3" s="1"/>
  <c r="AU22" i="3" s="1"/>
  <c r="AU23" i="3" s="1"/>
  <c r="AU24" i="3" s="1"/>
  <c r="AU25" i="3" s="1"/>
  <c r="AU26" i="3" s="1"/>
  <c r="AU27" i="3" s="1"/>
  <c r="AU28" i="3" s="1"/>
  <c r="AU29" i="3" s="1"/>
  <c r="AU4" i="3"/>
  <c r="AU3" i="3"/>
  <c r="AW14" i="3"/>
  <c r="AW15" i="3" s="1"/>
  <c r="AW16" i="3" s="1"/>
  <c r="AW17" i="3" s="1"/>
  <c r="AW18" i="3" s="1"/>
  <c r="AW19" i="3" s="1"/>
  <c r="AW20" i="3" s="1"/>
  <c r="AW21" i="3" s="1"/>
  <c r="AW22" i="3" s="1"/>
  <c r="AW23" i="3" s="1"/>
  <c r="AW24" i="3" s="1"/>
  <c r="AW25" i="3" s="1"/>
  <c r="AW26" i="3" s="1"/>
  <c r="AW27" i="3" s="1"/>
  <c r="AW28" i="3" s="1"/>
  <c r="AW29" i="3" s="1"/>
  <c r="AT14" i="3"/>
  <c r="AT15" i="3" s="1"/>
  <c r="AT16" i="3" s="1"/>
  <c r="AT17" i="3" s="1"/>
  <c r="AT18" i="3" s="1"/>
  <c r="AT19" i="3" s="1"/>
  <c r="AT20" i="3" s="1"/>
  <c r="AT21" i="3" s="1"/>
  <c r="AT22" i="3" s="1"/>
  <c r="AT23" i="3" s="1"/>
  <c r="AT24" i="3" s="1"/>
  <c r="AT25" i="3" s="1"/>
  <c r="AT26" i="3" s="1"/>
  <c r="AT27" i="3" s="1"/>
  <c r="AT28" i="3" s="1"/>
  <c r="AT29" i="3" s="1"/>
  <c r="J13" i="1"/>
  <c r="J14" i="1" s="1"/>
  <c r="J15" i="1" s="1"/>
  <c r="J16" i="1" s="1"/>
  <c r="J17" i="1" s="1"/>
  <c r="J18" i="1" s="1"/>
  <c r="J19" i="1" s="1"/>
  <c r="J20" i="1" s="1"/>
  <c r="J21" i="1" s="1"/>
  <c r="J22" i="1" s="1"/>
  <c r="AO14" i="2" l="1"/>
  <c r="AO15" i="2" s="1"/>
  <c r="AO16" i="2" s="1"/>
  <c r="AO17" i="2" s="1"/>
  <c r="AO18" i="2" s="1"/>
  <c r="AO19" i="2" s="1"/>
  <c r="AO20" i="2" s="1"/>
  <c r="AO21" i="2" s="1"/>
  <c r="AO22" i="2" s="1"/>
  <c r="AO23" i="2" s="1"/>
  <c r="AO24" i="2" s="1"/>
  <c r="AO25" i="2" s="1"/>
  <c r="AO26" i="2" s="1"/>
  <c r="AO27" i="2" s="1"/>
  <c r="AO28" i="2" s="1"/>
  <c r="AO29" i="2" s="1"/>
  <c r="AQ3" i="2"/>
  <c r="AN3" i="2"/>
  <c r="AQ14" i="2"/>
  <c r="AQ15" i="2" s="1"/>
  <c r="AQ16" i="2" s="1"/>
  <c r="AQ17" i="2" s="1"/>
  <c r="AQ18" i="2" s="1"/>
  <c r="AQ19" i="2" s="1"/>
  <c r="AQ20" i="2" s="1"/>
  <c r="AQ21" i="2" s="1"/>
  <c r="AQ22" i="2" s="1"/>
  <c r="AQ23" i="2" s="1"/>
  <c r="AQ24" i="2" s="1"/>
  <c r="AQ25" i="2" s="1"/>
  <c r="AQ26" i="2" s="1"/>
  <c r="AQ27" i="2" s="1"/>
  <c r="AQ28" i="2" s="1"/>
  <c r="AQ29" i="2" s="1"/>
  <c r="AN14" i="2" l="1"/>
  <c r="AN15" i="2" s="1"/>
  <c r="AN16" i="2" s="1"/>
  <c r="AN17" i="2" s="1"/>
  <c r="AN18" i="2" s="1"/>
  <c r="AN19" i="2" s="1"/>
  <c r="AN20" i="2" s="1"/>
  <c r="AN21" i="2" s="1"/>
  <c r="AN22" i="2" s="1"/>
  <c r="AN23" i="2" s="1"/>
  <c r="AN24" i="2" s="1"/>
  <c r="AN25" i="2" s="1"/>
  <c r="AN26" i="2" s="1"/>
  <c r="AN27" i="2" s="1"/>
  <c r="AN28" i="2" s="1"/>
  <c r="AN29" i="2" s="1"/>
  <c r="E8" i="1"/>
  <c r="AC15" i="4" l="1"/>
  <c r="AC16" i="4" s="1"/>
  <c r="AC17" i="4" s="1"/>
  <c r="AC18" i="4" s="1"/>
  <c r="AC19" i="4" s="1"/>
  <c r="AC20" i="4" s="1"/>
  <c r="AC21" i="4" s="1"/>
  <c r="AC22" i="4" s="1"/>
  <c r="AC23" i="4" s="1"/>
  <c r="AC24" i="4" s="1"/>
  <c r="AC25" i="4" s="1"/>
  <c r="AC26" i="4" s="1"/>
  <c r="AC27" i="4" s="1"/>
  <c r="AC28" i="4" s="1"/>
  <c r="AC29" i="4" s="1"/>
  <c r="Z15" i="4"/>
  <c r="Z16" i="4" s="1"/>
  <c r="Z17" i="4" s="1"/>
  <c r="Z18" i="4" s="1"/>
  <c r="Z19" i="4" s="1"/>
  <c r="Z20" i="4" s="1"/>
  <c r="Z21" i="4" s="1"/>
  <c r="Z22" i="4" s="1"/>
  <c r="Z23" i="4" s="1"/>
  <c r="Z24" i="4" s="1"/>
  <c r="Z25" i="4" s="1"/>
  <c r="Z26" i="4" s="1"/>
  <c r="Z27" i="4" s="1"/>
  <c r="Z28" i="4" s="1"/>
  <c r="Z29" i="4" s="1"/>
  <c r="AC3" i="4"/>
  <c r="Z3" i="4"/>
  <c r="B6" i="5"/>
  <c r="B7" i="5" s="1"/>
  <c r="B8" i="5" s="1"/>
  <c r="B9" i="5" s="1"/>
  <c r="B10" i="5" s="1"/>
  <c r="B11" i="5" s="1"/>
  <c r="B12" i="5" s="1"/>
  <c r="B13" i="5" s="1"/>
  <c r="B14" i="5" s="1"/>
  <c r="B15" i="5" s="1"/>
  <c r="B16" i="5" s="1"/>
  <c r="B17" i="5" s="1"/>
  <c r="B18" i="5" s="1"/>
  <c r="B19" i="5" s="1"/>
  <c r="B20" i="5" s="1"/>
  <c r="AF14" i="5"/>
  <c r="AF15" i="5" s="1"/>
  <c r="AF16" i="5" s="1"/>
  <c r="AF17" i="5" s="1"/>
  <c r="AF18" i="5" s="1"/>
  <c r="AF19" i="5" s="1"/>
  <c r="AF20" i="5" s="1"/>
  <c r="AF21" i="5" s="1"/>
  <c r="AF22" i="5" s="1"/>
  <c r="AF23" i="5" s="1"/>
  <c r="AF24" i="5" s="1"/>
  <c r="AF25" i="5" s="1"/>
  <c r="AF26" i="5" s="1"/>
  <c r="AF27" i="5" s="1"/>
  <c r="AF28" i="5" s="1"/>
  <c r="AF29" i="5" s="1"/>
  <c r="AC14" i="5"/>
  <c r="AC15" i="5" s="1"/>
  <c r="AC16" i="5" s="1"/>
  <c r="AC17" i="5" s="1"/>
  <c r="AC18" i="5" s="1"/>
  <c r="AC19" i="5" s="1"/>
  <c r="AC20" i="5" s="1"/>
  <c r="AC21" i="5" s="1"/>
  <c r="AC22" i="5" s="1"/>
  <c r="AC23" i="5" s="1"/>
  <c r="AC24" i="5" s="1"/>
  <c r="AC25" i="5" s="1"/>
  <c r="AC26" i="5" s="1"/>
  <c r="AC27" i="5" s="1"/>
  <c r="AC28" i="5" s="1"/>
  <c r="AC29" i="5" s="1"/>
  <c r="AF3" i="5"/>
  <c r="AC3" i="5"/>
  <c r="AR3" i="3"/>
  <c r="AR14" i="3" s="1"/>
  <c r="AR15" i="3" s="1"/>
  <c r="AR16" i="3" s="1"/>
  <c r="AR17" i="3" s="1"/>
  <c r="AR18" i="3" s="1"/>
  <c r="AR19" i="3" s="1"/>
  <c r="AR20" i="3" s="1"/>
  <c r="AR21" i="3" s="1"/>
  <c r="AR22" i="3" s="1"/>
  <c r="AR23" i="3" s="1"/>
  <c r="AR24" i="3" s="1"/>
  <c r="AR25" i="3" s="1"/>
  <c r="AR26" i="3" s="1"/>
  <c r="AR27" i="3" s="1"/>
  <c r="AR28" i="3" s="1"/>
  <c r="AR29" i="3" s="1"/>
  <c r="AO3" i="3"/>
  <c r="AL3" i="2"/>
  <c r="AI3" i="2"/>
  <c r="AI14" i="2"/>
  <c r="AI15" i="2" s="1"/>
  <c r="AI16" i="2" s="1"/>
  <c r="AI17" i="2" s="1"/>
  <c r="AI18" i="2" s="1"/>
  <c r="AI19" i="2" s="1"/>
  <c r="AI20" i="2" s="1"/>
  <c r="AI21" i="2" s="1"/>
  <c r="AI22" i="2" s="1"/>
  <c r="AI23" i="2" s="1"/>
  <c r="AI24" i="2" s="1"/>
  <c r="AI25" i="2" s="1"/>
  <c r="AI26" i="2" s="1"/>
  <c r="AI27" i="2" s="1"/>
  <c r="AI28" i="2" s="1"/>
  <c r="AI29" i="2" s="1"/>
  <c r="AO14" i="3"/>
  <c r="AO15" i="3" s="1"/>
  <c r="AO16" i="3" s="1"/>
  <c r="AO17" i="3" s="1"/>
  <c r="AO18" i="3" s="1"/>
  <c r="AO19" i="3" s="1"/>
  <c r="AO20" i="3" s="1"/>
  <c r="AO21" i="3" s="1"/>
  <c r="AO22" i="3" s="1"/>
  <c r="AO23" i="3" s="1"/>
  <c r="AO24" i="3" s="1"/>
  <c r="AO25" i="3" s="1"/>
  <c r="AO26" i="3" s="1"/>
  <c r="AO27" i="3" s="1"/>
  <c r="AO28" i="3" s="1"/>
  <c r="AO29" i="3" s="1"/>
  <c r="AL14" i="2" l="1"/>
  <c r="AL15" i="2" l="1"/>
  <c r="AL16" i="2" l="1"/>
  <c r="AL17" i="2" l="1"/>
  <c r="AL18" i="2" l="1"/>
  <c r="AL19" i="2" l="1"/>
  <c r="AL20" i="2" l="1"/>
  <c r="AL21" i="2" s="1"/>
  <c r="AL22" i="2" s="1"/>
  <c r="AL23" i="2" s="1"/>
  <c r="AL24" i="2" s="1"/>
  <c r="AL25" i="2" s="1"/>
  <c r="AL26" i="2" s="1"/>
  <c r="AL27" i="2" s="1"/>
  <c r="AL28" i="2" s="1"/>
  <c r="AL29" i="2" s="1"/>
  <c r="O14" i="5" l="1"/>
  <c r="E13" i="1"/>
  <c r="X14" i="5"/>
  <c r="X15" i="5" s="1"/>
  <c r="X16" i="5" s="1"/>
  <c r="X17" i="5" s="1"/>
  <c r="X18" i="5" s="1"/>
  <c r="X19" i="5" s="1"/>
  <c r="X20" i="5" s="1"/>
  <c r="X21" i="5" s="1"/>
  <c r="X22" i="5" s="1"/>
  <c r="X23" i="5" s="1"/>
  <c r="X24" i="5" s="1"/>
  <c r="X25" i="5" s="1"/>
  <c r="X26" i="5" s="1"/>
  <c r="X27" i="5" s="1"/>
  <c r="X28" i="5" s="1"/>
  <c r="X29" i="5" s="1"/>
  <c r="N6" i="4"/>
  <c r="N7" i="4" s="1"/>
  <c r="N8" i="4" s="1"/>
  <c r="N9" i="4" s="1"/>
  <c r="N10" i="4" s="1"/>
  <c r="N11" i="4" s="1"/>
  <c r="N12" i="4" s="1"/>
  <c r="N13" i="4" s="1"/>
  <c r="X14" i="4"/>
  <c r="X15" i="4" s="1"/>
  <c r="X16" i="4" s="1"/>
  <c r="X17" i="4" s="1"/>
  <c r="X18" i="4" s="1"/>
  <c r="X19" i="4" s="1"/>
  <c r="X20" i="4" s="1"/>
  <c r="X21" i="4" s="1"/>
  <c r="X22" i="4" s="1"/>
  <c r="X23" i="4" s="1"/>
  <c r="X24" i="4" s="1"/>
  <c r="X25" i="4" s="1"/>
  <c r="X26" i="4" s="1"/>
  <c r="X27" i="4" s="1"/>
  <c r="X28" i="4" s="1"/>
  <c r="X29" i="4" s="1"/>
  <c r="Y6" i="3"/>
  <c r="Y7" i="3" s="1"/>
  <c r="Y8" i="3" s="1"/>
  <c r="Y9" i="3" s="1"/>
  <c r="Y10" i="3" s="1"/>
  <c r="Y11" i="3" s="1"/>
  <c r="Y12" i="3" s="1"/>
  <c r="Y13" i="3" s="1"/>
  <c r="Y14" i="3" s="1"/>
  <c r="Y15" i="3" s="1"/>
  <c r="Y16" i="3" s="1"/>
  <c r="Y17" i="3" s="1"/>
  <c r="Y18" i="3" s="1"/>
  <c r="Y19" i="3" s="1"/>
  <c r="Y20" i="3" s="1"/>
  <c r="V6" i="2"/>
  <c r="V7" i="2" s="1"/>
  <c r="V8" i="2" s="1"/>
  <c r="V9" i="2" s="1"/>
  <c r="V10" i="2" s="1"/>
  <c r="V11" i="2" s="1"/>
  <c r="V12" i="2" s="1"/>
  <c r="V13" i="2" s="1"/>
  <c r="AG14" i="2"/>
  <c r="AG15" i="2" s="1"/>
  <c r="AG16" i="2" s="1"/>
  <c r="AG17" i="2" s="1"/>
  <c r="AG18" i="2" s="1"/>
  <c r="AG19" i="2" s="1"/>
  <c r="AG20" i="2" s="1"/>
  <c r="AG21" i="2" s="1"/>
  <c r="AG22" i="2" s="1"/>
  <c r="AG23" i="2" s="1"/>
  <c r="AG24" i="2" s="1"/>
  <c r="AG25" i="2" s="1"/>
  <c r="AG26" i="2" s="1"/>
  <c r="AG27" i="2" s="1"/>
  <c r="AG28" i="2" s="1"/>
  <c r="AG29" i="2" s="1"/>
  <c r="AD14" i="2"/>
  <c r="AD15" i="2" s="1"/>
  <c r="AD16" i="2" s="1"/>
  <c r="AD17" i="2" s="1"/>
  <c r="AD18" i="2" s="1"/>
  <c r="AD19" i="2" s="1"/>
  <c r="AD20" i="2" s="1"/>
  <c r="AD21" i="2" s="1"/>
  <c r="AD22" i="2" s="1"/>
  <c r="AD23" i="2" s="1"/>
  <c r="AD24" i="2" s="1"/>
  <c r="AD25" i="2" s="1"/>
  <c r="AD26" i="2" s="1"/>
  <c r="AD27" i="2" s="1"/>
  <c r="AD28" i="2" s="1"/>
  <c r="AD29" i="2" s="1"/>
  <c r="AJ14" i="3"/>
  <c r="AJ15" i="3" s="1"/>
  <c r="AJ16" i="3" s="1"/>
  <c r="AJ17" i="3" s="1"/>
  <c r="AJ18" i="3" s="1"/>
  <c r="AJ19" i="3" s="1"/>
  <c r="AJ20" i="3" s="1"/>
  <c r="AJ21" i="3" s="1"/>
  <c r="AJ22" i="3" s="1"/>
  <c r="AJ23" i="3" s="1"/>
  <c r="AJ24" i="3" s="1"/>
  <c r="AJ25" i="3" s="1"/>
  <c r="AJ26" i="3" s="1"/>
  <c r="AJ27" i="3" s="1"/>
  <c r="AJ28" i="3" s="1"/>
  <c r="AJ29" i="3" s="1"/>
  <c r="B6" i="3"/>
  <c r="N6" i="5"/>
  <c r="A6" i="5"/>
  <c r="M6" i="4"/>
  <c r="O6" i="4" s="1"/>
  <c r="A6" i="4"/>
  <c r="U6" i="2"/>
  <c r="A6" i="2"/>
  <c r="Q6" i="2" s="1"/>
  <c r="A6" i="3"/>
  <c r="X6" i="3"/>
  <c r="X7" i="3" s="1"/>
  <c r="AA7" i="3" s="1"/>
  <c r="S6" i="3" l="1"/>
  <c r="O6" i="2"/>
  <c r="N6" i="2"/>
  <c r="P6" i="3" s="1"/>
  <c r="Q6" i="3"/>
  <c r="C6" i="2"/>
  <c r="M13" i="1"/>
  <c r="J6" i="2"/>
  <c r="L6" i="3" s="1"/>
  <c r="E6" i="2"/>
  <c r="B7" i="3"/>
  <c r="I6" i="4"/>
  <c r="H6" i="4"/>
  <c r="D6" i="4"/>
  <c r="Q6" i="5"/>
  <c r="P6" i="5"/>
  <c r="W6" i="2"/>
  <c r="B6" i="2" s="1"/>
  <c r="I6" i="2"/>
  <c r="K6" i="3" s="1"/>
  <c r="E14" i="1"/>
  <c r="E15" i="1" s="1"/>
  <c r="V14" i="2"/>
  <c r="V15" i="2" s="1"/>
  <c r="V16" i="2" s="1"/>
  <c r="V17" i="2" s="1"/>
  <c r="V18" i="2" s="1"/>
  <c r="V19" i="2" s="1"/>
  <c r="V20" i="2" s="1"/>
  <c r="N14" i="4"/>
  <c r="N15" i="4" s="1"/>
  <c r="N16" i="4" s="1"/>
  <c r="N17" i="4" s="1"/>
  <c r="N18" i="4" s="1"/>
  <c r="N19" i="4" s="1"/>
  <c r="N20" i="4" s="1"/>
  <c r="AA14" i="5"/>
  <c r="AA15" i="5" s="1"/>
  <c r="AA16" i="5" s="1"/>
  <c r="AA17" i="5" s="1"/>
  <c r="AA18" i="5" s="1"/>
  <c r="AA19" i="5" s="1"/>
  <c r="AA20" i="5" s="1"/>
  <c r="AA21" i="5" s="1"/>
  <c r="AA22" i="5" s="1"/>
  <c r="AA23" i="5" s="1"/>
  <c r="AA24" i="5" s="1"/>
  <c r="AA25" i="5" s="1"/>
  <c r="AA26" i="5" s="1"/>
  <c r="AA27" i="5" s="1"/>
  <c r="AA28" i="5" s="1"/>
  <c r="AA29" i="5" s="1"/>
  <c r="B6" i="4"/>
  <c r="D6" i="3"/>
  <c r="AA6" i="3"/>
  <c r="A7" i="5"/>
  <c r="N7" i="5"/>
  <c r="Q7" i="5" s="1"/>
  <c r="A7" i="4"/>
  <c r="M7" i="4"/>
  <c r="A7" i="2"/>
  <c r="Q7" i="2" s="1"/>
  <c r="U7" i="2"/>
  <c r="A7" i="3"/>
  <c r="X8" i="3"/>
  <c r="AA8" i="3" s="1"/>
  <c r="Z7" i="3"/>
  <c r="Z6" i="3"/>
  <c r="S7" i="3" l="1"/>
  <c r="E6" i="5"/>
  <c r="E7" i="5"/>
  <c r="R6" i="2"/>
  <c r="E6" i="3"/>
  <c r="R6" i="3" s="1"/>
  <c r="N7" i="2"/>
  <c r="P7" i="3" s="1"/>
  <c r="O7" i="2"/>
  <c r="Q7" i="3" s="1"/>
  <c r="P6" i="2"/>
  <c r="M14" i="1"/>
  <c r="C7" i="2"/>
  <c r="P7" i="2" s="1"/>
  <c r="L6" i="2"/>
  <c r="D7" i="3"/>
  <c r="J7" i="2"/>
  <c r="L7" i="3" s="1"/>
  <c r="B8" i="3"/>
  <c r="C6" i="5"/>
  <c r="I6" i="5" s="1"/>
  <c r="K6" i="5" s="1"/>
  <c r="I7" i="4"/>
  <c r="H7" i="4"/>
  <c r="D7" i="4"/>
  <c r="J6" i="4"/>
  <c r="K6" i="4"/>
  <c r="K6" i="2"/>
  <c r="E7" i="2"/>
  <c r="I7" i="2"/>
  <c r="K7" i="3" s="1"/>
  <c r="C6" i="3"/>
  <c r="E16" i="1"/>
  <c r="E17" i="1" s="1"/>
  <c r="E18" i="1" s="1"/>
  <c r="E19" i="1" s="1"/>
  <c r="G6" i="2"/>
  <c r="X9" i="3"/>
  <c r="AA9" i="3" s="1"/>
  <c r="P7" i="5"/>
  <c r="N8" i="5"/>
  <c r="Q8" i="5" s="1"/>
  <c r="A8" i="5"/>
  <c r="A8" i="4"/>
  <c r="O7" i="4"/>
  <c r="B7" i="4" s="1"/>
  <c r="M8" i="4"/>
  <c r="A8" i="2"/>
  <c r="Q8" i="2" s="1"/>
  <c r="W7" i="2"/>
  <c r="B7" i="2" s="1"/>
  <c r="C7" i="3" s="1"/>
  <c r="U8" i="2"/>
  <c r="A8" i="3"/>
  <c r="Z8" i="3"/>
  <c r="S8" i="3" l="1"/>
  <c r="K13" i="1"/>
  <c r="U6" i="3"/>
  <c r="O13" i="1" s="1"/>
  <c r="E8" i="5"/>
  <c r="N8" i="2"/>
  <c r="P8" i="3" s="1"/>
  <c r="O8" i="2"/>
  <c r="Q8" i="3"/>
  <c r="R7" i="2"/>
  <c r="E7" i="3"/>
  <c r="C8" i="2"/>
  <c r="E8" i="3" s="1"/>
  <c r="J6" i="5"/>
  <c r="L6" i="5" s="1"/>
  <c r="D8" i="3"/>
  <c r="J8" i="2"/>
  <c r="B9" i="3"/>
  <c r="C7" i="5"/>
  <c r="G7" i="5" s="1"/>
  <c r="D6" i="5"/>
  <c r="F6" i="5" s="1"/>
  <c r="G6" i="5"/>
  <c r="K7" i="4"/>
  <c r="J7" i="4"/>
  <c r="I8" i="4"/>
  <c r="D8" i="4"/>
  <c r="H8" i="4"/>
  <c r="G7" i="2"/>
  <c r="L8" i="3"/>
  <c r="K7" i="2"/>
  <c r="N6" i="3"/>
  <c r="M6" i="3"/>
  <c r="L7" i="2"/>
  <c r="N7" i="3"/>
  <c r="M7" i="3"/>
  <c r="E8" i="2"/>
  <c r="I8" i="2"/>
  <c r="K8" i="3" s="1"/>
  <c r="E20" i="1"/>
  <c r="E21" i="1" s="1"/>
  <c r="E22" i="1" s="1"/>
  <c r="X10" i="3"/>
  <c r="AA10" i="3" s="1"/>
  <c r="P8" i="5"/>
  <c r="N9" i="5"/>
  <c r="Q9" i="5" s="1"/>
  <c r="A9" i="5"/>
  <c r="O8" i="4"/>
  <c r="B8" i="4" s="1"/>
  <c r="M9" i="4"/>
  <c r="A9" i="4"/>
  <c r="W8" i="2"/>
  <c r="B8" i="2" s="1"/>
  <c r="C8" i="3" s="1"/>
  <c r="U9" i="2"/>
  <c r="A9" i="2"/>
  <c r="A9" i="3"/>
  <c r="Z9" i="3"/>
  <c r="S9" i="3" l="1"/>
  <c r="Q9" i="2"/>
  <c r="E9" i="5"/>
  <c r="R8" i="2"/>
  <c r="N9" i="2"/>
  <c r="P9" i="3" s="1"/>
  <c r="O9" i="2"/>
  <c r="Q9" i="3" s="1"/>
  <c r="M15" i="1"/>
  <c r="P8" i="2"/>
  <c r="C9" i="2"/>
  <c r="E9" i="3" s="1"/>
  <c r="D9" i="3"/>
  <c r="U7" i="3"/>
  <c r="R7" i="3"/>
  <c r="J9" i="2"/>
  <c r="L9" i="3" s="1"/>
  <c r="B10" i="3"/>
  <c r="D7" i="5"/>
  <c r="F7" i="5" s="1"/>
  <c r="I7" i="5"/>
  <c r="K7" i="5" s="1"/>
  <c r="J7" i="5"/>
  <c r="L7" i="5" s="1"/>
  <c r="C8" i="5"/>
  <c r="G8" i="2"/>
  <c r="I9" i="4"/>
  <c r="H9" i="4"/>
  <c r="D9" i="4"/>
  <c r="K8" i="4"/>
  <c r="J8" i="4"/>
  <c r="C6" i="4"/>
  <c r="L8" i="2"/>
  <c r="K8" i="2"/>
  <c r="N8" i="3"/>
  <c r="M8" i="3"/>
  <c r="E9" i="2"/>
  <c r="I9" i="2"/>
  <c r="K9" i="3" s="1"/>
  <c r="X11" i="3"/>
  <c r="AA11" i="3" s="1"/>
  <c r="A10" i="5"/>
  <c r="P9" i="5"/>
  <c r="N10" i="5"/>
  <c r="Q10" i="5" s="1"/>
  <c r="O9" i="4"/>
  <c r="B9" i="4" s="1"/>
  <c r="M10" i="4"/>
  <c r="A10" i="4"/>
  <c r="W9" i="2"/>
  <c r="B9" i="2" s="1"/>
  <c r="C9" i="3" s="1"/>
  <c r="U10" i="2"/>
  <c r="A10" i="2"/>
  <c r="A10" i="3"/>
  <c r="Z10" i="3"/>
  <c r="S10" i="3" l="1"/>
  <c r="Q10" i="2"/>
  <c r="M16" i="1"/>
  <c r="F6" i="4"/>
  <c r="E6" i="4"/>
  <c r="E10" i="5"/>
  <c r="I8" i="5"/>
  <c r="K8" i="5" s="1"/>
  <c r="D8" i="5"/>
  <c r="F8" i="5" s="1"/>
  <c r="C9" i="5"/>
  <c r="J9" i="5" s="1"/>
  <c r="L9" i="5" s="1"/>
  <c r="N10" i="2"/>
  <c r="P10" i="3" s="1"/>
  <c r="O10" i="2"/>
  <c r="Q10" i="3" s="1"/>
  <c r="C10" i="2"/>
  <c r="E10" i="3" s="1"/>
  <c r="P9" i="2"/>
  <c r="R9" i="2"/>
  <c r="O14" i="1"/>
  <c r="K14" i="1"/>
  <c r="G9" i="2"/>
  <c r="D10" i="3"/>
  <c r="U8" i="3"/>
  <c r="R8" i="3"/>
  <c r="R9" i="3"/>
  <c r="J10" i="2"/>
  <c r="L10" i="3" s="1"/>
  <c r="U9" i="3"/>
  <c r="B11" i="3"/>
  <c r="J8" i="5"/>
  <c r="L8" i="5" s="1"/>
  <c r="G8" i="5"/>
  <c r="I10" i="4"/>
  <c r="D10" i="4"/>
  <c r="H10" i="4"/>
  <c r="K9" i="4"/>
  <c r="J9" i="4"/>
  <c r="L9" i="2"/>
  <c r="N9" i="3"/>
  <c r="M9" i="3"/>
  <c r="K9" i="2"/>
  <c r="E10" i="2"/>
  <c r="I10" i="2"/>
  <c r="K10" i="3" s="1"/>
  <c r="X12" i="3"/>
  <c r="AA12" i="3" s="1"/>
  <c r="P10" i="5"/>
  <c r="N11" i="5"/>
  <c r="Q11" i="5" s="1"/>
  <c r="A11" i="5"/>
  <c r="O10" i="4"/>
  <c r="B10" i="4" s="1"/>
  <c r="M11" i="4"/>
  <c r="A11" i="4"/>
  <c r="U11" i="2"/>
  <c r="A11" i="2"/>
  <c r="A11" i="3"/>
  <c r="Z11" i="3"/>
  <c r="Q11" i="2" l="1"/>
  <c r="S11" i="3"/>
  <c r="M18" i="1" s="1"/>
  <c r="U14" i="4"/>
  <c r="C7" i="4"/>
  <c r="E11" i="5"/>
  <c r="G9" i="5"/>
  <c r="I9" i="5"/>
  <c r="K9" i="5" s="1"/>
  <c r="N11" i="2"/>
  <c r="P11" i="3" s="1"/>
  <c r="O11" i="2"/>
  <c r="Q11" i="3" s="1"/>
  <c r="M17" i="1"/>
  <c r="C11" i="2"/>
  <c r="E11" i="3" s="1"/>
  <c r="P10" i="2"/>
  <c r="R10" i="2"/>
  <c r="O15" i="1"/>
  <c r="O16" i="1"/>
  <c r="K15" i="1"/>
  <c r="K16" i="1"/>
  <c r="D11" i="3"/>
  <c r="U10" i="3"/>
  <c r="J11" i="2"/>
  <c r="L11" i="3" s="1"/>
  <c r="R10" i="3"/>
  <c r="B12" i="3"/>
  <c r="I11" i="4"/>
  <c r="H11" i="4"/>
  <c r="D11" i="4"/>
  <c r="K10" i="4"/>
  <c r="J10" i="4"/>
  <c r="E11" i="2"/>
  <c r="I11" i="2"/>
  <c r="K11" i="3" s="1"/>
  <c r="AM14" i="3"/>
  <c r="X13" i="3"/>
  <c r="AA13" i="3" s="1"/>
  <c r="A12" i="5"/>
  <c r="P11" i="5"/>
  <c r="N12" i="5"/>
  <c r="Q12" i="5" s="1"/>
  <c r="O11" i="4"/>
  <c r="B11" i="4" s="1"/>
  <c r="M12" i="4"/>
  <c r="A12" i="4"/>
  <c r="W11" i="2"/>
  <c r="B11" i="2" s="1"/>
  <c r="U12" i="2"/>
  <c r="A12" i="2"/>
  <c r="A12" i="3"/>
  <c r="Z12" i="3"/>
  <c r="Q12" i="2" l="1"/>
  <c r="S12" i="3"/>
  <c r="U15" i="4"/>
  <c r="C8" i="4"/>
  <c r="E7" i="4"/>
  <c r="F7" i="4"/>
  <c r="E12" i="5"/>
  <c r="C11" i="5"/>
  <c r="J11" i="5" s="1"/>
  <c r="L11" i="5" s="1"/>
  <c r="Q12" i="3"/>
  <c r="N12" i="2"/>
  <c r="P12" i="3" s="1"/>
  <c r="O12" i="2"/>
  <c r="C12" i="2"/>
  <c r="E12" i="3" s="1"/>
  <c r="P11" i="2"/>
  <c r="R11" i="2"/>
  <c r="K17" i="1"/>
  <c r="O17" i="1"/>
  <c r="G11" i="2"/>
  <c r="C11" i="3"/>
  <c r="M11" i="3" s="1"/>
  <c r="D12" i="3"/>
  <c r="J12" i="2"/>
  <c r="L12" i="3" s="1"/>
  <c r="R11" i="3"/>
  <c r="U11" i="3"/>
  <c r="B13" i="3"/>
  <c r="I12" i="4"/>
  <c r="D12" i="4"/>
  <c r="H12" i="4"/>
  <c r="K11" i="4"/>
  <c r="J11" i="4"/>
  <c r="K11" i="2"/>
  <c r="L11" i="2"/>
  <c r="E12" i="2"/>
  <c r="I12" i="2"/>
  <c r="K12" i="3" s="1"/>
  <c r="AM15" i="3"/>
  <c r="G6" i="3" s="1"/>
  <c r="X14" i="3"/>
  <c r="AA14" i="3" s="1"/>
  <c r="P12" i="5"/>
  <c r="N13" i="5"/>
  <c r="Q13" i="5" s="1"/>
  <c r="A13" i="5"/>
  <c r="O12" i="4"/>
  <c r="B12" i="4" s="1"/>
  <c r="M13" i="4"/>
  <c r="A13" i="4"/>
  <c r="W12" i="2"/>
  <c r="B12" i="2" s="1"/>
  <c r="U13" i="2"/>
  <c r="A13" i="2"/>
  <c r="Q13" i="2" s="1"/>
  <c r="A13" i="3"/>
  <c r="Z13" i="3"/>
  <c r="S13" i="3" l="1"/>
  <c r="G12" i="2"/>
  <c r="AM16" i="3"/>
  <c r="F8" i="4"/>
  <c r="E8" i="4"/>
  <c r="U16" i="4"/>
  <c r="C9" i="4" s="1"/>
  <c r="D9" i="5"/>
  <c r="F9" i="5" s="1"/>
  <c r="E13" i="5"/>
  <c r="D11" i="5"/>
  <c r="F11" i="5" s="1"/>
  <c r="I11" i="5"/>
  <c r="K11" i="5" s="1"/>
  <c r="G11" i="5"/>
  <c r="C12" i="5"/>
  <c r="J12" i="5" s="1"/>
  <c r="L12" i="5" s="1"/>
  <c r="N13" i="2"/>
  <c r="P13" i="3" s="1"/>
  <c r="O13" i="2"/>
  <c r="Q13" i="3" s="1"/>
  <c r="M19" i="1"/>
  <c r="C13" i="2"/>
  <c r="E13" i="3" s="1"/>
  <c r="U12" i="3"/>
  <c r="P12" i="2"/>
  <c r="R12" i="2"/>
  <c r="O18" i="1"/>
  <c r="N11" i="3"/>
  <c r="D13" i="3"/>
  <c r="K18" i="1"/>
  <c r="J13" i="2"/>
  <c r="L13" i="3" s="1"/>
  <c r="B14" i="3"/>
  <c r="C12" i="3"/>
  <c r="N12" i="3" s="1"/>
  <c r="C13" i="4"/>
  <c r="I13" i="4"/>
  <c r="H13" i="4"/>
  <c r="D13" i="4"/>
  <c r="K12" i="4"/>
  <c r="J12" i="4"/>
  <c r="K12" i="2"/>
  <c r="L12" i="2"/>
  <c r="E13" i="2"/>
  <c r="G13" i="3" s="1"/>
  <c r="I13" i="2"/>
  <c r="K13" i="3" s="1"/>
  <c r="X15" i="3"/>
  <c r="AA15" i="3" s="1"/>
  <c r="A14" i="5"/>
  <c r="P13" i="5"/>
  <c r="N14" i="5"/>
  <c r="Q14" i="5" s="1"/>
  <c r="O13" i="4"/>
  <c r="B13" i="4" s="1"/>
  <c r="M14" i="4"/>
  <c r="A14" i="4"/>
  <c r="W13" i="2"/>
  <c r="B13" i="2" s="1"/>
  <c r="G13" i="2" s="1"/>
  <c r="U14" i="2"/>
  <c r="A14" i="2"/>
  <c r="A14" i="3"/>
  <c r="Z14" i="3"/>
  <c r="F9" i="4" l="1"/>
  <c r="E9" i="4"/>
  <c r="G7" i="3"/>
  <c r="I7" i="3" s="1"/>
  <c r="H14" i="1" s="1"/>
  <c r="T14" i="1" s="1"/>
  <c r="G9" i="3"/>
  <c r="I9" i="3" s="1"/>
  <c r="H16" i="1" s="1"/>
  <c r="T16" i="1" s="1"/>
  <c r="Q14" i="2"/>
  <c r="S14" i="3" s="1"/>
  <c r="AM17" i="3"/>
  <c r="M20" i="1"/>
  <c r="U17" i="4"/>
  <c r="E14" i="5"/>
  <c r="G12" i="5"/>
  <c r="I12" i="5"/>
  <c r="K12" i="5" s="1"/>
  <c r="D12" i="5"/>
  <c r="F12" i="5" s="1"/>
  <c r="C13" i="5"/>
  <c r="J13" i="5" s="1"/>
  <c r="L13" i="5" s="1"/>
  <c r="N14" i="2"/>
  <c r="P14" i="3" s="1"/>
  <c r="O14" i="2"/>
  <c r="Q14" i="3" s="1"/>
  <c r="C14" i="2"/>
  <c r="E14" i="3" s="1"/>
  <c r="R12" i="3"/>
  <c r="K19" i="1" s="1"/>
  <c r="P13" i="2"/>
  <c r="R13" i="2"/>
  <c r="O19" i="1"/>
  <c r="D14" i="3"/>
  <c r="U13" i="3"/>
  <c r="J14" i="2"/>
  <c r="L14" i="3" s="1"/>
  <c r="R13" i="3"/>
  <c r="B15" i="3"/>
  <c r="M12" i="3"/>
  <c r="C13" i="3"/>
  <c r="M13" i="3" s="1"/>
  <c r="C14" i="4"/>
  <c r="I14" i="4"/>
  <c r="D14" i="4"/>
  <c r="H14" i="4"/>
  <c r="K13" i="4"/>
  <c r="J13" i="4"/>
  <c r="K13" i="2"/>
  <c r="E13" i="4"/>
  <c r="L13" i="2"/>
  <c r="E14" i="2"/>
  <c r="G14" i="3" s="1"/>
  <c r="I14" i="2"/>
  <c r="K14" i="3" s="1"/>
  <c r="F13" i="4"/>
  <c r="X16" i="3"/>
  <c r="AA16" i="3" s="1"/>
  <c r="P14" i="5"/>
  <c r="N15" i="5"/>
  <c r="Q15" i="5" s="1"/>
  <c r="A15" i="5"/>
  <c r="O14" i="4"/>
  <c r="B14" i="4" s="1"/>
  <c r="M15" i="4"/>
  <c r="A15" i="4"/>
  <c r="W14" i="2"/>
  <c r="B14" i="2" s="1"/>
  <c r="G14" i="2" s="1"/>
  <c r="U15" i="2"/>
  <c r="A15" i="2"/>
  <c r="A15" i="3"/>
  <c r="Z15" i="3"/>
  <c r="U18" i="4" l="1"/>
  <c r="C10" i="4"/>
  <c r="G8" i="3"/>
  <c r="I8" i="3" s="1"/>
  <c r="H15" i="1" s="1"/>
  <c r="T15" i="1" s="1"/>
  <c r="G10" i="3"/>
  <c r="Q15" i="2"/>
  <c r="S15" i="3" s="1"/>
  <c r="AM18" i="3"/>
  <c r="M21" i="1"/>
  <c r="E15" i="5"/>
  <c r="I13" i="5"/>
  <c r="K13" i="5" s="1"/>
  <c r="G13" i="5"/>
  <c r="N15" i="2"/>
  <c r="O15" i="2"/>
  <c r="Q15" i="3" s="1"/>
  <c r="C15" i="2"/>
  <c r="E15" i="3" s="1"/>
  <c r="P15" i="3"/>
  <c r="P14" i="2"/>
  <c r="R14" i="2"/>
  <c r="N13" i="3"/>
  <c r="O20" i="1"/>
  <c r="U14" i="3"/>
  <c r="D15" i="3"/>
  <c r="K20" i="1"/>
  <c r="J15" i="2"/>
  <c r="L15" i="3" s="1"/>
  <c r="R14" i="3"/>
  <c r="B16" i="3"/>
  <c r="I13" i="3"/>
  <c r="H20" i="1" s="1"/>
  <c r="K14" i="2"/>
  <c r="C14" i="5"/>
  <c r="J14" i="5" s="1"/>
  <c r="L14" i="5" s="1"/>
  <c r="C14" i="3"/>
  <c r="I14" i="3" s="1"/>
  <c r="L14" i="2"/>
  <c r="C15" i="4"/>
  <c r="I15" i="4"/>
  <c r="H15" i="4"/>
  <c r="D15" i="4"/>
  <c r="E14" i="4"/>
  <c r="K14" i="4"/>
  <c r="J14" i="4"/>
  <c r="G15" i="3"/>
  <c r="E15" i="2"/>
  <c r="I15" i="2"/>
  <c r="K15" i="3" s="1"/>
  <c r="F14" i="4"/>
  <c r="X17" i="3"/>
  <c r="AA17" i="3" s="1"/>
  <c r="A16" i="5"/>
  <c r="P15" i="5"/>
  <c r="N16" i="5"/>
  <c r="Q16" i="5" s="1"/>
  <c r="O15" i="4"/>
  <c r="B15" i="4" s="1"/>
  <c r="M16" i="4"/>
  <c r="A16" i="4"/>
  <c r="W15" i="2"/>
  <c r="U16" i="2"/>
  <c r="B15" i="2"/>
  <c r="A16" i="2"/>
  <c r="A16" i="3"/>
  <c r="Z16" i="3"/>
  <c r="U19" i="4" l="1"/>
  <c r="C11" i="4"/>
  <c r="F10" i="4"/>
  <c r="E10" i="4"/>
  <c r="AM19" i="3"/>
  <c r="G11" i="3"/>
  <c r="I11" i="3" s="1"/>
  <c r="H18" i="1" s="1"/>
  <c r="T18" i="1" s="1"/>
  <c r="E16" i="5"/>
  <c r="Q16" i="2"/>
  <c r="S16" i="3" s="1"/>
  <c r="G15" i="2"/>
  <c r="M22" i="1"/>
  <c r="N14" i="3"/>
  <c r="N16" i="2"/>
  <c r="O16" i="2"/>
  <c r="Q16" i="3" s="1"/>
  <c r="T20" i="1"/>
  <c r="C16" i="2"/>
  <c r="E16" i="3" s="1"/>
  <c r="P16" i="3"/>
  <c r="P15" i="2"/>
  <c r="R15" i="2"/>
  <c r="U15" i="3"/>
  <c r="O21" i="1"/>
  <c r="D16" i="3"/>
  <c r="K21" i="1"/>
  <c r="J16" i="2"/>
  <c r="R15" i="3"/>
  <c r="B17" i="3"/>
  <c r="I14" i="5"/>
  <c r="K14" i="5" s="1"/>
  <c r="G14" i="5"/>
  <c r="M14" i="3"/>
  <c r="K15" i="2"/>
  <c r="L15" i="2"/>
  <c r="C15" i="3"/>
  <c r="I15" i="3" s="1"/>
  <c r="C15" i="5"/>
  <c r="J15" i="5" s="1"/>
  <c r="C16" i="4"/>
  <c r="I16" i="4"/>
  <c r="H16" i="4"/>
  <c r="D16" i="4"/>
  <c r="K15" i="4"/>
  <c r="J15" i="4"/>
  <c r="L16" i="3"/>
  <c r="E16" i="2"/>
  <c r="G16" i="3" s="1"/>
  <c r="I16" i="2"/>
  <c r="K16" i="3" s="1"/>
  <c r="F15" i="4"/>
  <c r="E15" i="4"/>
  <c r="X18" i="3"/>
  <c r="AA18" i="3" s="1"/>
  <c r="P16" i="5"/>
  <c r="N17" i="5"/>
  <c r="Q17" i="5" s="1"/>
  <c r="A17" i="5"/>
  <c r="E17" i="5" s="1"/>
  <c r="O16" i="4"/>
  <c r="M17" i="4"/>
  <c r="B16" i="4"/>
  <c r="A17" i="4"/>
  <c r="W16" i="2"/>
  <c r="U17" i="2"/>
  <c r="B16" i="2"/>
  <c r="G16" i="2" s="1"/>
  <c r="A17" i="2"/>
  <c r="A17" i="3"/>
  <c r="Z17" i="3"/>
  <c r="U20" i="4" l="1"/>
  <c r="C12" i="4"/>
  <c r="F11" i="4"/>
  <c r="E11" i="4"/>
  <c r="S17" i="3"/>
  <c r="AM20" i="3"/>
  <c r="AM21" i="3" s="1"/>
  <c r="AM22" i="3" s="1"/>
  <c r="AM23" i="3" s="1"/>
  <c r="AM24" i="3" s="1"/>
  <c r="AM25" i="3" s="1"/>
  <c r="AM26" i="3" s="1"/>
  <c r="AM27" i="3" s="1"/>
  <c r="AM28" i="3" s="1"/>
  <c r="AM29" i="3" s="1"/>
  <c r="G12" i="3"/>
  <c r="I12" i="3" s="1"/>
  <c r="H19" i="1" s="1"/>
  <c r="T19" i="1" s="1"/>
  <c r="Q17" i="2"/>
  <c r="L16" i="2"/>
  <c r="K16" i="2"/>
  <c r="C16" i="5"/>
  <c r="J16" i="5" s="1"/>
  <c r="L16" i="5" s="1"/>
  <c r="C16" i="3"/>
  <c r="I16" i="3" s="1"/>
  <c r="Q17" i="3"/>
  <c r="H21" i="1"/>
  <c r="T21" i="1" s="1"/>
  <c r="N17" i="2"/>
  <c r="O17" i="2"/>
  <c r="C17" i="2"/>
  <c r="E17" i="3" s="1"/>
  <c r="P17" i="3"/>
  <c r="P16" i="2"/>
  <c r="R16" i="2"/>
  <c r="O22" i="1"/>
  <c r="U16" i="3"/>
  <c r="K22" i="1"/>
  <c r="D17" i="3"/>
  <c r="J17" i="2"/>
  <c r="R16" i="3"/>
  <c r="B18" i="3"/>
  <c r="N15" i="3"/>
  <c r="M15" i="3"/>
  <c r="I15" i="5"/>
  <c r="K15" i="5" s="1"/>
  <c r="G15" i="5"/>
  <c r="H22" i="1" s="1"/>
  <c r="L15" i="5"/>
  <c r="E16" i="4"/>
  <c r="K16" i="4"/>
  <c r="J16" i="4"/>
  <c r="C17" i="4"/>
  <c r="I17" i="4"/>
  <c r="H17" i="4"/>
  <c r="D17" i="4"/>
  <c r="L17" i="3"/>
  <c r="K17" i="3"/>
  <c r="G17" i="3"/>
  <c r="F17" i="3"/>
  <c r="E17" i="2"/>
  <c r="I17" i="2"/>
  <c r="F16" i="4"/>
  <c r="F16" i="2"/>
  <c r="X19" i="3"/>
  <c r="AA19" i="3" s="1"/>
  <c r="A18" i="5"/>
  <c r="E18" i="5" s="1"/>
  <c r="P17" i="5"/>
  <c r="N18" i="5"/>
  <c r="Q18" i="5" s="1"/>
  <c r="O17" i="4"/>
  <c r="M18" i="4"/>
  <c r="B17" i="4"/>
  <c r="A18" i="4"/>
  <c r="W17" i="2"/>
  <c r="U18" i="2"/>
  <c r="B17" i="2"/>
  <c r="G17" i="2" s="1"/>
  <c r="A18" i="2"/>
  <c r="A18" i="3"/>
  <c r="Z18" i="3"/>
  <c r="Q18" i="2" l="1"/>
  <c r="U21" i="4"/>
  <c r="D13" i="5"/>
  <c r="F13" i="5" s="1"/>
  <c r="E12" i="4"/>
  <c r="F12" i="4"/>
  <c r="S18" i="3"/>
  <c r="M16" i="3"/>
  <c r="I16" i="5"/>
  <c r="K16" i="5" s="1"/>
  <c r="L17" i="2"/>
  <c r="G16" i="5"/>
  <c r="N16" i="3"/>
  <c r="C17" i="3"/>
  <c r="I17" i="3" s="1"/>
  <c r="K17" i="2"/>
  <c r="C17" i="5"/>
  <c r="I17" i="5" s="1"/>
  <c r="K17" i="5" s="1"/>
  <c r="Q18" i="3"/>
  <c r="T22" i="1"/>
  <c r="N18" i="2"/>
  <c r="O18" i="2"/>
  <c r="C18" i="2"/>
  <c r="E18" i="3"/>
  <c r="P18" i="3"/>
  <c r="P17" i="2"/>
  <c r="R17" i="2"/>
  <c r="U17" i="3"/>
  <c r="D18" i="3"/>
  <c r="J18" i="2"/>
  <c r="R17" i="3"/>
  <c r="B19" i="3"/>
  <c r="C18" i="4"/>
  <c r="I18" i="4"/>
  <c r="H18" i="4"/>
  <c r="D18" i="4"/>
  <c r="E17" i="4"/>
  <c r="K17" i="4"/>
  <c r="J17" i="4"/>
  <c r="F18" i="3"/>
  <c r="L18" i="3"/>
  <c r="K18" i="3"/>
  <c r="G18" i="3"/>
  <c r="E18" i="2"/>
  <c r="I18" i="2"/>
  <c r="F17" i="4"/>
  <c r="F17" i="2"/>
  <c r="X20" i="3"/>
  <c r="P18" i="5"/>
  <c r="N19" i="5"/>
  <c r="Q19" i="5" s="1"/>
  <c r="A19" i="5"/>
  <c r="E19" i="5" s="1"/>
  <c r="O18" i="4"/>
  <c r="M19" i="4"/>
  <c r="B18" i="4"/>
  <c r="A19" i="4"/>
  <c r="U19" i="2"/>
  <c r="B18" i="2"/>
  <c r="G18" i="2" s="1"/>
  <c r="A19" i="2"/>
  <c r="A19" i="3"/>
  <c r="S19" i="3" s="1"/>
  <c r="Z19" i="3"/>
  <c r="U22" i="4" l="1"/>
  <c r="D14" i="5"/>
  <c r="F14" i="5" s="1"/>
  <c r="Q19" i="2"/>
  <c r="J17" i="5"/>
  <c r="L17" i="5" s="1"/>
  <c r="N17" i="3"/>
  <c r="Q19" i="3"/>
  <c r="H17" i="3"/>
  <c r="M17" i="3"/>
  <c r="G17" i="5"/>
  <c r="D17" i="5"/>
  <c r="F17" i="5" s="1"/>
  <c r="C18" i="3"/>
  <c r="I18" i="3" s="1"/>
  <c r="K18" i="2"/>
  <c r="C18" i="5"/>
  <c r="J18" i="5" s="1"/>
  <c r="L18" i="2"/>
  <c r="N19" i="2"/>
  <c r="O19" i="2"/>
  <c r="E19" i="3"/>
  <c r="P19" i="3"/>
  <c r="C19" i="2"/>
  <c r="P18" i="2"/>
  <c r="R18" i="2"/>
  <c r="U18" i="3"/>
  <c r="D19" i="3"/>
  <c r="J19" i="2"/>
  <c r="R18" i="3"/>
  <c r="B20" i="3"/>
  <c r="E18" i="4"/>
  <c r="K18" i="4"/>
  <c r="J18" i="4"/>
  <c r="C19" i="4"/>
  <c r="I19" i="4"/>
  <c r="H19" i="4"/>
  <c r="D19" i="4"/>
  <c r="L19" i="3"/>
  <c r="K19" i="3"/>
  <c r="G19" i="3"/>
  <c r="F19" i="3"/>
  <c r="E19" i="2"/>
  <c r="I19" i="2"/>
  <c r="F18" i="4"/>
  <c r="F18" i="2"/>
  <c r="Z20" i="3"/>
  <c r="AA20" i="3"/>
  <c r="A20" i="5"/>
  <c r="E20" i="5" s="1"/>
  <c r="P19" i="5"/>
  <c r="N20" i="5"/>
  <c r="Q20" i="5" s="1"/>
  <c r="O19" i="4"/>
  <c r="M20" i="4"/>
  <c r="B19" i="4"/>
  <c r="A20" i="4"/>
  <c r="W19" i="2"/>
  <c r="U20" i="2"/>
  <c r="B19" i="2"/>
  <c r="G19" i="2" s="1"/>
  <c r="A20" i="2"/>
  <c r="A20" i="3"/>
  <c r="U23" i="4" l="1"/>
  <c r="D15" i="5"/>
  <c r="F15" i="5" s="1"/>
  <c r="S20" i="3"/>
  <c r="Q20" i="2"/>
  <c r="M18" i="3"/>
  <c r="D18" i="5"/>
  <c r="F18" i="5" s="1"/>
  <c r="H18" i="3"/>
  <c r="N18" i="3"/>
  <c r="I18" i="5"/>
  <c r="K18" i="5" s="1"/>
  <c r="L19" i="2"/>
  <c r="K19" i="2"/>
  <c r="G18" i="5"/>
  <c r="L18" i="5"/>
  <c r="C19" i="5"/>
  <c r="J19" i="5" s="1"/>
  <c r="C19" i="3"/>
  <c r="I19" i="3" s="1"/>
  <c r="Q20" i="3"/>
  <c r="N20" i="2"/>
  <c r="O20" i="2"/>
  <c r="C20" i="2"/>
  <c r="E20" i="3"/>
  <c r="P20" i="3"/>
  <c r="P19" i="2"/>
  <c r="R19" i="2"/>
  <c r="D20" i="3"/>
  <c r="U19" i="3"/>
  <c r="R19" i="3"/>
  <c r="J20" i="2"/>
  <c r="I20" i="4"/>
  <c r="H20" i="4"/>
  <c r="D20" i="4"/>
  <c r="C20" i="5"/>
  <c r="E19" i="4"/>
  <c r="K19" i="4"/>
  <c r="J19" i="4"/>
  <c r="B20" i="4"/>
  <c r="C20" i="4"/>
  <c r="F20" i="4" s="1"/>
  <c r="B20" i="2"/>
  <c r="G20" i="2" s="1"/>
  <c r="K20" i="2"/>
  <c r="L20" i="2"/>
  <c r="C20" i="3"/>
  <c r="I20" i="3" s="1"/>
  <c r="F20" i="3"/>
  <c r="G20" i="3"/>
  <c r="L20" i="3"/>
  <c r="K20" i="3"/>
  <c r="E20" i="2"/>
  <c r="I20" i="2"/>
  <c r="F19" i="4"/>
  <c r="F19" i="2"/>
  <c r="P20" i="5"/>
  <c r="O20" i="4"/>
  <c r="W20" i="2"/>
  <c r="U24" i="4" l="1"/>
  <c r="U25" i="4" s="1"/>
  <c r="U26" i="4" s="1"/>
  <c r="U27" i="4" s="1"/>
  <c r="U28" i="4" s="1"/>
  <c r="U29" i="4" s="1"/>
  <c r="D16" i="5"/>
  <c r="F16" i="5" s="1"/>
  <c r="N19" i="3"/>
  <c r="F20" i="2"/>
  <c r="H19" i="3"/>
  <c r="M19" i="3"/>
  <c r="D19" i="5"/>
  <c r="F19" i="5" s="1"/>
  <c r="I19" i="5"/>
  <c r="K19" i="5" s="1"/>
  <c r="G19" i="5"/>
  <c r="L19" i="5"/>
  <c r="P20" i="2"/>
  <c r="R20" i="2"/>
  <c r="R20" i="3"/>
  <c r="U20" i="3"/>
  <c r="E20" i="4"/>
  <c r="K20" i="4"/>
  <c r="J20" i="4"/>
  <c r="K20" i="5"/>
  <c r="J20" i="5"/>
  <c r="I20" i="5"/>
  <c r="L20" i="5"/>
  <c r="F20" i="5"/>
  <c r="G20" i="5"/>
  <c r="D20" i="5"/>
  <c r="N20" i="3"/>
  <c r="M20" i="3"/>
  <c r="H20" i="3"/>
  <c r="D6" i="2" l="1"/>
  <c r="F6" i="3" s="1"/>
  <c r="F6" i="2" l="1"/>
  <c r="I6" i="3" l="1"/>
  <c r="H13" i="1" s="1"/>
  <c r="T13" i="1" s="1"/>
  <c r="H6" i="3"/>
  <c r="F13" i="1" s="1"/>
  <c r="R13" i="1" s="1"/>
  <c r="D7" i="2"/>
  <c r="F7" i="3" s="1"/>
  <c r="F7" i="2" l="1"/>
  <c r="D8" i="2"/>
  <c r="F8" i="3" s="1"/>
  <c r="H7" i="3" l="1"/>
  <c r="F14" i="1" s="1"/>
  <c r="R14" i="1" s="1"/>
  <c r="F8" i="2"/>
  <c r="D9" i="2"/>
  <c r="F9" i="3" s="1"/>
  <c r="H8" i="3" l="1"/>
  <c r="F15" i="1" s="1"/>
  <c r="R15" i="1" s="1"/>
  <c r="F9" i="2"/>
  <c r="D10" i="2"/>
  <c r="F10" i="3" s="1"/>
  <c r="H9" i="3" l="1"/>
  <c r="F16" i="1" s="1"/>
  <c r="R16" i="1" s="1"/>
  <c r="D11" i="2"/>
  <c r="F11" i="3" s="1"/>
  <c r="F11" i="2" l="1"/>
  <c r="D12" i="2"/>
  <c r="F12" i="3" s="1"/>
  <c r="H11" i="3" l="1"/>
  <c r="F18" i="1" s="1"/>
  <c r="R18" i="1" s="1"/>
  <c r="F12" i="2"/>
  <c r="D13" i="2"/>
  <c r="F13" i="3" s="1"/>
  <c r="H12" i="3" l="1"/>
  <c r="F19" i="1" s="1"/>
  <c r="R19" i="1" s="1"/>
  <c r="F13" i="2"/>
  <c r="D14" i="2"/>
  <c r="F14" i="3" s="1"/>
  <c r="H13" i="3" l="1"/>
  <c r="F20" i="1" s="1"/>
  <c r="R20" i="1" s="1"/>
  <c r="F14" i="2"/>
  <c r="D15" i="2"/>
  <c r="F15" i="3" s="1"/>
  <c r="H14" i="3" l="1"/>
  <c r="F21" i="1" s="1"/>
  <c r="R21" i="1" s="1"/>
  <c r="F15" i="2"/>
  <c r="D16" i="2"/>
  <c r="F16" i="3" s="1"/>
  <c r="H16" i="3" s="1"/>
  <c r="H15" i="3" l="1"/>
  <c r="F22" i="1" s="1"/>
  <c r="R22" i="1" s="1"/>
  <c r="D17" i="2"/>
  <c r="D18" i="2" l="1"/>
  <c r="D19" i="2" l="1"/>
  <c r="D20" i="2" l="1"/>
  <c r="W18" i="2"/>
  <c r="W10" i="2"/>
  <c r="B10" i="2" s="1"/>
  <c r="C10" i="3" s="1"/>
  <c r="H10" i="3" s="1"/>
  <c r="G10" i="2" l="1"/>
  <c r="C10" i="5"/>
  <c r="K10" i="2"/>
  <c r="L10" i="2"/>
  <c r="F10" i="2"/>
  <c r="F17" i="1" s="1"/>
  <c r="R17" i="1" s="1"/>
  <c r="M10" i="3"/>
  <c r="N10" i="3"/>
  <c r="I10" i="3"/>
  <c r="H17" i="1" s="1"/>
  <c r="T17" i="1" s="1"/>
  <c r="J10" i="5" l="1"/>
  <c r="L10" i="5" s="1"/>
  <c r="I10" i="5"/>
  <c r="K10" i="5" s="1"/>
  <c r="G10" i="5"/>
  <c r="D10" i="5"/>
  <c r="F10" i="5" s="1"/>
</calcChain>
</file>

<file path=xl/sharedStrings.xml><?xml version="1.0" encoding="utf-8"?>
<sst xmlns="http://schemas.openxmlformats.org/spreadsheetml/2006/main" count="145" uniqueCount="92">
  <si>
    <t>Check one:</t>
  </si>
  <si>
    <t>Spouse's age at retirement</t>
  </si>
  <si>
    <t>Employee's age at retirement</t>
  </si>
  <si>
    <t>Years of Seniority at retirement (33.25, etc.)</t>
  </si>
  <si>
    <t>Defined Dollar benefit</t>
  </si>
  <si>
    <t>benefit year</t>
  </si>
  <si>
    <t>offset</t>
  </si>
  <si>
    <t>Reference DD supplement</t>
  </si>
  <si>
    <t>retiree age</t>
  </si>
  <si>
    <t>Defined Dollar Benefit</t>
  </si>
  <si>
    <t>Spouse Age</t>
  </si>
  <si>
    <t>Retiree Age</t>
  </si>
  <si>
    <t>sp only</t>
  </si>
  <si>
    <t>Ref SP supplement</t>
  </si>
  <si>
    <t>Medicare Status</t>
  </si>
  <si>
    <t>Expected medical inflation</t>
  </si>
  <si>
    <t>Worst case medical inflation</t>
  </si>
  <si>
    <t>Plan Year</t>
  </si>
  <si>
    <t>PPO premium</t>
  </si>
  <si>
    <t>Worst case PPO premium</t>
  </si>
  <si>
    <t>Expected HD PPO1 Premium</t>
  </si>
  <si>
    <t>Worst Case HD PPO1 Premium</t>
  </si>
  <si>
    <t>Expected Out of Pocket Cost for HD PPO 1 Premium</t>
  </si>
  <si>
    <t>Worst Case Out of Pocket HD PPO1</t>
  </si>
  <si>
    <t>Expected PPO Premium</t>
  </si>
  <si>
    <t>Expected Out of Pocket Cost for  PPO Premium</t>
  </si>
  <si>
    <t>Worst Case PPO Premium</t>
  </si>
  <si>
    <t>Expected PPO Out of Pocket</t>
  </si>
  <si>
    <t>Worst Case PPO Out of Pocket</t>
  </si>
  <si>
    <t>PPO Expected Premium</t>
  </si>
  <si>
    <t>Expected HD PPO 1 Premium</t>
  </si>
  <si>
    <t>Expected Out of Pocket Cost for HD PPO1</t>
  </si>
  <si>
    <t>Worst Case Out of Pocket for HDPPO1</t>
  </si>
  <si>
    <t>Retirement Insurance Plan</t>
  </si>
  <si>
    <t>Out of Pocket Cost for HD PPO1 Premium</t>
  </si>
  <si>
    <t>Out of Pocket for HD PPO1 Worst Case</t>
  </si>
  <si>
    <t>HD PPO1 Expected Premium</t>
  </si>
  <si>
    <t>HD PPO Worst Case Premium</t>
  </si>
  <si>
    <t>PPO Worst Case Premium</t>
  </si>
  <si>
    <t>Out of Pocket for PPO Worst Case</t>
  </si>
  <si>
    <t>Reference Spouse Benefit</t>
  </si>
  <si>
    <t>emp + sp</t>
  </si>
  <si>
    <t>spouse</t>
  </si>
  <si>
    <t>Spouse age</t>
  </si>
  <si>
    <t>HDPPO Worst Case Premium</t>
  </si>
  <si>
    <t>HDPPO Expected Premium</t>
  </si>
  <si>
    <t>Out of pocket for Worst Case HD PPO1</t>
  </si>
  <si>
    <t>Expected Out of Pocket Cost for PPO</t>
  </si>
  <si>
    <t>Out of pocket for Worst Case PPO</t>
  </si>
  <si>
    <t>Out of Pocket Cost for PPO Premium</t>
  </si>
  <si>
    <t>HD PPO 1</t>
  </si>
  <si>
    <t>PPO</t>
  </si>
  <si>
    <t>Employee Only</t>
  </si>
  <si>
    <t>Employee Plus Spouse</t>
  </si>
  <si>
    <t>Employee Plus Children</t>
  </si>
  <si>
    <t>Employee Plus Family</t>
  </si>
  <si>
    <t>Expected HD premium</t>
  </si>
  <si>
    <t>Worst case HD premium</t>
  </si>
  <si>
    <t>Initial retirement year (2017, etc.)</t>
  </si>
  <si>
    <t>Monthly Expected Out of Pocket Cost</t>
  </si>
  <si>
    <t>Monthly Worst Case Out of Pocket Cost</t>
  </si>
  <si>
    <t>Expected Medicare Plus Premium</t>
  </si>
  <si>
    <t>Worst Case Medicare Plus Premium</t>
  </si>
  <si>
    <t>Medicare Supplement</t>
  </si>
  <si>
    <t>Worst Case Medicare Plus Out of Pocket</t>
  </si>
  <si>
    <t>Expected  Medicare Plus Out of Pocket</t>
  </si>
  <si>
    <t>Kaiser Foundation Part B premium prediction</t>
  </si>
  <si>
    <t>Spouse Supplement</t>
  </si>
  <si>
    <t>All calculations for medicare plus include the Nipsco plan cost and Part B cost, as well as Defined Dollar benefit and part b supplement.</t>
  </si>
  <si>
    <t>all medicare plus calculations include medicare plus premium, medicare part b premium, Defined dollar benefit, and part b supplement</t>
  </si>
  <si>
    <t>Expected Total Out of Pocket</t>
  </si>
  <si>
    <t>Worst Case Total Out of Pocket</t>
  </si>
  <si>
    <t>First Numbers are 2014 values</t>
  </si>
  <si>
    <t>Monthly Expected Medicare Plus</t>
  </si>
  <si>
    <t>Monthly Worst Case Medicare Plus</t>
  </si>
  <si>
    <t>Part B Out of Pocket</t>
  </si>
  <si>
    <t>Medicare Plus Supplement</t>
  </si>
  <si>
    <t>Insurance Plan Pre-65</t>
  </si>
  <si>
    <t xml:space="preserve"> </t>
  </si>
  <si>
    <t>Plan 250 Supplement</t>
  </si>
  <si>
    <t>Monthly Expected Part B Premium</t>
  </si>
  <si>
    <t>These increases seem to be tracking with the "Expected" column now</t>
  </si>
  <si>
    <t>Expected Plan 250 Premium</t>
  </si>
  <si>
    <t>Worst Case Plan 250 Premium</t>
  </si>
  <si>
    <r>
      <t xml:space="preserve">THESE ARE NOT GUARANTEED NUMBERS.  THEY ARE CORRECT AND UPDATED FOR </t>
    </r>
    <r>
      <rPr>
        <b/>
        <i/>
        <u/>
        <sz val="11"/>
        <color theme="1"/>
        <rFont val="Calibri"/>
        <family val="2"/>
        <scheme val="minor"/>
      </rPr>
      <t>2024</t>
    </r>
    <r>
      <rPr>
        <b/>
        <sz val="11"/>
        <color theme="1"/>
        <rFont val="Calibri"/>
        <family val="2"/>
        <scheme val="minor"/>
      </rPr>
      <t>, VERY CLOSE FOR NEXT YEAR, BUT AS TIME GOES ON THE NUMBERS BECOME MORE TENTATIVE.</t>
    </r>
  </si>
  <si>
    <t>This box shows the monthly premium for everyone covered in the plan who is under age 65, when people turn 65, they go to Medicare, which is the center box</t>
  </si>
  <si>
    <t>This is everyone over the age of 65. I also included estimated premiums for Medicare Part B, which you get through the Social Security Administration</t>
  </si>
  <si>
    <t>The "Expected" column seems to work well for our plan now.</t>
  </si>
  <si>
    <t>This is just adding up the other two boxes in one number for you.</t>
  </si>
  <si>
    <t>Plan 250 (Nisource Post 65 Plan) and Medicare Part B Premiums</t>
  </si>
  <si>
    <t>Use the "Expected" column, remembering that Post 65 premiums have actually only gone up by a total of about $17 per person since 2014.</t>
  </si>
  <si>
    <t>Who are your covering?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</si>
</sst>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b/>
      <i/>
      <u/>
      <sz val="11"/>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rgb="FFFFCC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4">
    <xf numFmtId="0" fontId="0" fillId="0" borderId="0" xfId="0"/>
    <xf numFmtId="44" fontId="0" fillId="0" borderId="0" xfId="1" applyFont="1"/>
    <xf numFmtId="0" fontId="0" fillId="0" borderId="0" xfId="0" applyProtection="1">
      <protection locked="0"/>
    </xf>
    <xf numFmtId="44" fontId="0" fillId="0" borderId="0" xfId="1" applyFont="1" applyProtection="1">
      <protection locked="0"/>
    </xf>
    <xf numFmtId="0" fontId="0" fillId="0" borderId="0" xfId="0" applyAlignment="1">
      <alignment wrapText="1"/>
    </xf>
    <xf numFmtId="44" fontId="0" fillId="0" borderId="0" xfId="1" applyFont="1" applyAlignment="1">
      <alignment wrapText="1"/>
    </xf>
    <xf numFmtId="0" fontId="0" fillId="2" borderId="0" xfId="0" applyFill="1"/>
    <xf numFmtId="0" fontId="0" fillId="2" borderId="0" xfId="0" applyFill="1" applyProtection="1">
      <protection locked="0"/>
    </xf>
    <xf numFmtId="0" fontId="0" fillId="2" borderId="0" xfId="0" quotePrefix="1" applyFill="1" applyProtection="1">
      <protection locked="0"/>
    </xf>
    <xf numFmtId="0" fontId="2" fillId="0" borderId="1" xfId="0" applyFont="1" applyBorder="1" applyProtection="1">
      <protection locked="0"/>
    </xf>
    <xf numFmtId="0" fontId="0" fillId="0" borderId="0" xfId="0" applyAlignment="1">
      <alignment horizontal="center" wrapText="1"/>
    </xf>
    <xf numFmtId="44" fontId="0" fillId="0" borderId="0" xfId="1" applyFont="1" applyAlignment="1">
      <alignment horizontal="center" wrapText="1"/>
    </xf>
    <xf numFmtId="44" fontId="0" fillId="2" borderId="0" xfId="1" applyFont="1" applyFill="1"/>
    <xf numFmtId="0" fontId="0" fillId="0" borderId="0" xfId="0" applyAlignment="1">
      <alignment horizontal="center"/>
    </xf>
    <xf numFmtId="44" fontId="0" fillId="0" borderId="0" xfId="1" applyFont="1" applyAlignment="1">
      <alignment horizontal="center"/>
    </xf>
    <xf numFmtId="44" fontId="0" fillId="0" borderId="0" xfId="1" applyFont="1" applyAlignment="1" applyProtection="1">
      <alignment horizontal="center"/>
      <protection locked="0"/>
    </xf>
    <xf numFmtId="2" fontId="0" fillId="0" borderId="0" xfId="1" applyNumberFormat="1" applyFont="1" applyAlignment="1">
      <alignment horizontal="center"/>
    </xf>
    <xf numFmtId="44" fontId="0" fillId="0" borderId="0" xfId="1" applyFont="1" applyAlignment="1">
      <alignment horizontal="left"/>
    </xf>
    <xf numFmtId="0" fontId="0" fillId="0" borderId="0" xfId="0" applyAlignment="1">
      <alignment horizontal="left" wrapText="1"/>
    </xf>
    <xf numFmtId="0" fontId="0" fillId="0" borderId="0" xfId="0" applyAlignment="1">
      <alignment horizontal="left"/>
    </xf>
    <xf numFmtId="44" fontId="0" fillId="0" borderId="0" xfId="1" applyFont="1" applyAlignment="1">
      <alignment horizontal="left" wrapText="1"/>
    </xf>
    <xf numFmtId="44" fontId="0" fillId="0" borderId="0" xfId="1" applyFont="1" applyAlignment="1" applyProtection="1">
      <alignment horizontal="left"/>
      <protection locked="0"/>
    </xf>
    <xf numFmtId="44" fontId="0" fillId="2" borderId="0" xfId="1" applyFont="1" applyFill="1" applyProtection="1">
      <protection locked="0"/>
    </xf>
    <xf numFmtId="0" fontId="3" fillId="2" borderId="0" xfId="0" applyFont="1" applyFill="1" applyProtection="1">
      <protection locked="0"/>
    </xf>
    <xf numFmtId="9" fontId="2" fillId="0" borderId="1" xfId="2" applyFont="1" applyFill="1" applyBorder="1" applyProtection="1">
      <protection locked="0"/>
    </xf>
    <xf numFmtId="44" fontId="0" fillId="2" borderId="0" xfId="1" applyFont="1" applyFill="1" applyProtection="1"/>
    <xf numFmtId="0" fontId="0" fillId="3" borderId="0" xfId="0" applyFill="1" applyAlignment="1">
      <alignment horizontal="center"/>
    </xf>
    <xf numFmtId="0" fontId="2" fillId="3" borderId="0" xfId="0" applyFont="1" applyFill="1" applyAlignment="1">
      <alignment horizontal="center" wrapText="1"/>
    </xf>
    <xf numFmtId="0" fontId="2" fillId="3" borderId="0" xfId="0" applyFont="1" applyFill="1" applyAlignment="1">
      <alignment horizontal="center"/>
    </xf>
    <xf numFmtId="164" fontId="0" fillId="3" borderId="0" xfId="1" applyNumberFormat="1" applyFont="1" applyFill="1" applyAlignment="1" applyProtection="1">
      <alignment horizontal="center"/>
    </xf>
    <xf numFmtId="44" fontId="0" fillId="3" borderId="0" xfId="1" applyFont="1" applyFill="1" applyAlignment="1" applyProtection="1">
      <alignment horizontal="center"/>
    </xf>
    <xf numFmtId="0" fontId="0" fillId="3" borderId="0" xfId="0" applyFill="1"/>
    <xf numFmtId="164" fontId="0" fillId="3" borderId="0" xfId="0" applyNumberFormat="1" applyFill="1" applyAlignment="1">
      <alignment horizontal="center" wrapText="1"/>
    </xf>
    <xf numFmtId="44" fontId="2" fillId="3" borderId="0" xfId="1" applyFont="1" applyFill="1" applyAlignment="1" applyProtection="1">
      <alignment horizontal="center" wrapText="1"/>
    </xf>
    <xf numFmtId="44" fontId="0" fillId="0" borderId="0" xfId="1" applyFont="1" applyAlignment="1" applyProtection="1">
      <alignment horizontal="center"/>
    </xf>
    <xf numFmtId="0" fontId="2" fillId="2" borderId="0" xfId="0" applyFont="1" applyFill="1"/>
    <xf numFmtId="0" fontId="0" fillId="2" borderId="0" xfId="0" applyFill="1" applyAlignment="1">
      <alignment horizontal="center"/>
    </xf>
    <xf numFmtId="0" fontId="2" fillId="3" borderId="0" xfId="0" applyFont="1" applyFill="1" applyAlignment="1">
      <alignment horizontal="center"/>
    </xf>
    <xf numFmtId="0" fontId="2" fillId="3" borderId="0" xfId="0" applyFont="1" applyFill="1" applyAlignment="1">
      <alignment horizontal="center" wrapText="1"/>
    </xf>
    <xf numFmtId="44" fontId="2" fillId="3" borderId="0" xfId="1" applyFont="1" applyFill="1" applyAlignment="1" applyProtection="1">
      <alignment horizontal="center" wrapText="1"/>
    </xf>
    <xf numFmtId="0" fontId="0" fillId="0" borderId="0" xfId="0" applyAlignment="1">
      <alignment horizontal="center" wrapText="1"/>
    </xf>
    <xf numFmtId="0" fontId="0" fillId="2" borderId="0" xfId="0" applyFill="1" applyAlignment="1"/>
    <xf numFmtId="0" fontId="0" fillId="2" borderId="0" xfId="0" applyFill="1" applyAlignment="1">
      <alignment horizontal="center" wrapText="1"/>
    </xf>
    <xf numFmtId="0" fontId="0" fillId="2" borderId="0" xfId="0" applyFill="1" applyAlignment="1" applyProtection="1">
      <alignment horizontal="center" wrapText="1"/>
      <protection locked="0"/>
    </xf>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CC00"/>
      <color rgb="FFFFC8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20-EC42-11CE-9E0D-00AA006002F3}" ax:persistence="persistStreamInit" r:id="rId1"/>
</file>

<file path=xl/activeX/activeX2.xml><?xml version="1.0" encoding="utf-8"?>
<ax:ocx xmlns:ax="http://schemas.microsoft.com/office/2006/activeX" xmlns:r="http://schemas.openxmlformats.org/officeDocument/2006/relationships" ax:classid="{8BD21D2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171450</xdr:colOff>
          <xdr:row>3</xdr:row>
          <xdr:rowOff>9525</xdr:rowOff>
        </xdr:from>
        <xdr:to>
          <xdr:col>0</xdr:col>
          <xdr:colOff>1704975</xdr:colOff>
          <xdr:row>3</xdr:row>
          <xdr:rowOff>390525</xdr:rowOff>
        </xdr:to>
        <xdr:sp macro="" textlink="">
          <xdr:nvSpPr>
            <xdr:cNvPr id="1039" name="ListBox1"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171450</xdr:colOff>
          <xdr:row>9</xdr:row>
          <xdr:rowOff>114300</xdr:rowOff>
        </xdr:from>
        <xdr:to>
          <xdr:col>0</xdr:col>
          <xdr:colOff>2495550</xdr:colOff>
          <xdr:row>14</xdr:row>
          <xdr:rowOff>133350</xdr:rowOff>
        </xdr:to>
        <xdr:sp macro="" textlink="">
          <xdr:nvSpPr>
            <xdr:cNvPr id="1040" name="ListBox2"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26"/>
  <sheetViews>
    <sheetView tabSelected="1" zoomScaleNormal="100" workbookViewId="0">
      <selection activeCell="A18" sqref="A18"/>
    </sheetView>
  </sheetViews>
  <sheetFormatPr defaultColWidth="9.140625" defaultRowHeight="15" x14ac:dyDescent="0.25"/>
  <cols>
    <col min="1" max="1" width="39.42578125" style="6" customWidth="1"/>
    <col min="2" max="2" width="23.42578125" style="6" customWidth="1"/>
    <col min="3" max="3" width="23.42578125" style="6" hidden="1" customWidth="1"/>
    <col min="4" max="4" width="7" style="6" customWidth="1"/>
    <col min="5" max="5" width="13.5703125" style="6" customWidth="1"/>
    <col min="6" max="6" width="19.140625" style="6" customWidth="1"/>
    <col min="7" max="7" width="7.42578125" style="6" customWidth="1"/>
    <col min="8" max="8" width="21.85546875" style="6" customWidth="1"/>
    <col min="9" max="9" width="6.140625" style="6" customWidth="1"/>
    <col min="10" max="10" width="13.5703125" style="6" customWidth="1"/>
    <col min="11" max="11" width="17.5703125" style="12" customWidth="1"/>
    <col min="12" max="12" width="7.85546875" style="12" customWidth="1"/>
    <col min="13" max="13" width="19.7109375" style="12" customWidth="1"/>
    <col min="14" max="14" width="7.85546875" style="12" customWidth="1"/>
    <col min="15" max="15" width="19.7109375" style="6" customWidth="1"/>
    <col min="16" max="17" width="9.140625" style="6"/>
    <col min="18" max="18" width="19.7109375" style="6" customWidth="1"/>
    <col min="19" max="19" width="9.85546875" style="6" customWidth="1"/>
    <col min="20" max="20" width="19.7109375" style="6" customWidth="1"/>
    <col min="21" max="16384" width="9.140625" style="6"/>
  </cols>
  <sheetData>
    <row r="1" spans="1:20" x14ac:dyDescent="0.25">
      <c r="A1" s="7" t="s">
        <v>33</v>
      </c>
      <c r="B1" s="7"/>
      <c r="C1" s="7"/>
      <c r="D1" s="7"/>
    </row>
    <row r="2" spans="1:20" x14ac:dyDescent="0.25">
      <c r="A2" s="7" t="s">
        <v>0</v>
      </c>
      <c r="B2" s="7"/>
      <c r="C2" s="7"/>
      <c r="D2" s="7"/>
      <c r="E2" s="35" t="s">
        <v>84</v>
      </c>
    </row>
    <row r="3" spans="1:20" x14ac:dyDescent="0.25">
      <c r="A3" s="7"/>
      <c r="B3" s="7"/>
      <c r="C3" s="7"/>
      <c r="D3" s="7"/>
    </row>
    <row r="4" spans="1:20" ht="51.75" customHeight="1" x14ac:dyDescent="0.25">
      <c r="A4" s="7"/>
      <c r="B4" s="7"/>
      <c r="C4" s="7" t="s">
        <v>50</v>
      </c>
      <c r="D4" s="7"/>
    </row>
    <row r="5" spans="1:20" x14ac:dyDescent="0.25">
      <c r="A5" s="7"/>
      <c r="B5" s="7"/>
      <c r="C5" s="7" t="s">
        <v>50</v>
      </c>
      <c r="D5" s="7"/>
    </row>
    <row r="6" spans="1:20" x14ac:dyDescent="0.25">
      <c r="A6" s="7"/>
      <c r="B6" s="7"/>
      <c r="C6" s="7" t="s">
        <v>51</v>
      </c>
      <c r="D6" s="7"/>
      <c r="E6" s="7"/>
      <c r="F6" s="7"/>
      <c r="G6" s="7"/>
      <c r="H6" s="7"/>
      <c r="I6" s="7"/>
      <c r="J6" s="7"/>
      <c r="K6" s="22"/>
      <c r="L6" s="22"/>
      <c r="M6" s="22"/>
      <c r="N6" s="22"/>
      <c r="O6" s="7"/>
    </row>
    <row r="7" spans="1:20" x14ac:dyDescent="0.25">
      <c r="A7" s="7" t="s">
        <v>91</v>
      </c>
      <c r="B7" s="7"/>
      <c r="C7" s="7"/>
      <c r="D7" s="7"/>
      <c r="E7" s="36" t="s">
        <v>77</v>
      </c>
      <c r="F7" s="36"/>
      <c r="G7" s="36"/>
      <c r="H7" s="36"/>
      <c r="K7" s="25"/>
      <c r="L7" s="25"/>
      <c r="M7" s="25"/>
      <c r="N7" s="25"/>
    </row>
    <row r="8" spans="1:20" x14ac:dyDescent="0.25">
      <c r="A8" s="8" t="s">
        <v>0</v>
      </c>
      <c r="B8" s="7"/>
      <c r="C8" s="7"/>
      <c r="D8" s="7"/>
      <c r="E8" s="37" t="str">
        <f>C4</f>
        <v>HD PPO 1</v>
      </c>
      <c r="F8" s="37"/>
      <c r="G8" s="37"/>
      <c r="H8" s="37"/>
      <c r="J8" s="37" t="s">
        <v>89</v>
      </c>
      <c r="K8" s="37"/>
      <c r="L8" s="37"/>
      <c r="M8" s="37"/>
      <c r="N8" s="37"/>
      <c r="O8" s="37"/>
    </row>
    <row r="9" spans="1:20" ht="29.25" customHeight="1" x14ac:dyDescent="0.25">
      <c r="A9" s="7"/>
      <c r="B9" s="23"/>
      <c r="C9" s="7"/>
      <c r="D9" s="7"/>
      <c r="E9" s="36" t="s">
        <v>81</v>
      </c>
      <c r="F9" s="36"/>
      <c r="G9" s="36"/>
      <c r="H9" s="36"/>
      <c r="J9" s="42" t="s">
        <v>90</v>
      </c>
      <c r="K9" s="42"/>
      <c r="L9" s="42"/>
      <c r="M9" s="42"/>
      <c r="N9" s="42"/>
      <c r="O9" s="42"/>
      <c r="Q9" s="36" t="s">
        <v>87</v>
      </c>
      <c r="R9" s="36"/>
      <c r="S9" s="36"/>
      <c r="T9" s="36"/>
    </row>
    <row r="10" spans="1:20" ht="3" customHeight="1" x14ac:dyDescent="0.25">
      <c r="A10" s="7"/>
      <c r="B10" s="7"/>
      <c r="C10" s="7" t="s">
        <v>52</v>
      </c>
      <c r="D10" s="7"/>
      <c r="J10" s="42"/>
      <c r="K10" s="42"/>
      <c r="L10" s="42"/>
      <c r="M10" s="42"/>
      <c r="N10" s="42"/>
      <c r="O10" s="42"/>
    </row>
    <row r="11" spans="1:20" ht="15" customHeight="1" x14ac:dyDescent="0.25">
      <c r="A11" s="7"/>
      <c r="B11" s="7"/>
      <c r="C11" s="7" t="s">
        <v>52</v>
      </c>
      <c r="D11" s="7"/>
      <c r="E11" s="26"/>
      <c r="F11" s="27" t="s">
        <v>59</v>
      </c>
      <c r="G11" s="26"/>
      <c r="H11" s="27" t="s">
        <v>60</v>
      </c>
      <c r="J11" s="26"/>
      <c r="K11" s="39" t="s">
        <v>73</v>
      </c>
      <c r="L11" s="33"/>
      <c r="M11" s="39" t="s">
        <v>80</v>
      </c>
      <c r="N11" s="33"/>
      <c r="O11" s="38" t="s">
        <v>74</v>
      </c>
      <c r="Q11" s="31"/>
      <c r="R11" s="38" t="s">
        <v>70</v>
      </c>
      <c r="S11" s="31"/>
      <c r="T11" s="38" t="s">
        <v>71</v>
      </c>
    </row>
    <row r="12" spans="1:20" x14ac:dyDescent="0.25">
      <c r="A12" s="7"/>
      <c r="B12" s="7"/>
      <c r="C12" s="7" t="s">
        <v>53</v>
      </c>
      <c r="D12" s="7"/>
      <c r="E12" s="28" t="s">
        <v>17</v>
      </c>
      <c r="F12" s="27"/>
      <c r="G12" s="26"/>
      <c r="H12" s="27"/>
      <c r="J12" s="28" t="s">
        <v>17</v>
      </c>
      <c r="K12" s="39"/>
      <c r="L12" s="33"/>
      <c r="M12" s="39"/>
      <c r="N12" s="33"/>
      <c r="O12" s="38"/>
      <c r="Q12" s="28" t="s">
        <v>17</v>
      </c>
      <c r="R12" s="38"/>
      <c r="S12" s="31"/>
      <c r="T12" s="38"/>
    </row>
    <row r="13" spans="1:20" x14ac:dyDescent="0.25">
      <c r="A13" s="7"/>
      <c r="B13" s="7"/>
      <c r="C13" s="7" t="s">
        <v>54</v>
      </c>
      <c r="D13" s="7"/>
      <c r="E13" s="26">
        <f>B19</f>
        <v>2024</v>
      </c>
      <c r="F13" s="29">
        <f>IF(AND($C$4=$C$6,$C$10=$C$11),'employee only'!K6,IF(AND($C$4=$C$6,$C$10=$C$12),'employee plus spouse'!M6,IF(AND($C$4=$C$6,$C$10=$C$13),'employee plus children'!J6,IF(AND($C$4=$C$6,$C$10=$C$14),family!K6,IF(AND($C$4=$C$5,$C$10=$C$11),'employee only'!F6,IF(AND($C$4=$C$5,$C$10=$C$12),'employee plus spouse'!H6,IF(AND($C$4=$C$5,$C$10=$C$13),'employee plus children'!E6,IF(AND($C$4=$C$5,$C$10=$C$14),family!F6))))))))</f>
        <v>63.403333333333421</v>
      </c>
      <c r="G13" s="26"/>
      <c r="H13" s="29">
        <f>IF(AND($C$4=$C$6,$C$10=$C$11),'employee only'!L6,IF(AND($C$4=$C$6,$C$10=$C$12),'employee plus spouse'!N6,IF(AND($C$4=$C$6,$C$10=$C$13),'employee plus children'!K6,IF(AND($C$4=$C$6,$C$10=$C$14),family!L6,IF(AND($C$4=$C$5,$C$10=$C$11),'employee only'!G6,IF(AND($C$4=$C$5,$C$10=$C$12),'employee plus spouse'!I6,IF(AND($C$4=$C$5,$C$10=$C$13),'employee plus children'!F6,IF(AND($C$4=$C$5,$C$10=$C$14),family!G6))))))))</f>
        <v>63.403333333333421</v>
      </c>
      <c r="J13" s="26">
        <f>B19</f>
        <v>2024</v>
      </c>
      <c r="K13" s="30">
        <f>IF(OR($C$10=$C$11,$C$10=$C$13),'employee only'!P6,IF(OR($C$10=$C$12,$C$10=$C$14),'employee plus spouse'!R6,0))</f>
        <v>0</v>
      </c>
      <c r="L13" s="30"/>
      <c r="M13" s="30">
        <f>IF(OR($C$10=$C$11,$C$10=$C$13),'employee only'!Q6,IF(OR($C$10=$C$12,$C$10=$C$14),'employee plus spouse'!S6,0))</f>
        <v>0</v>
      </c>
      <c r="N13" s="30"/>
      <c r="O13" s="30">
        <f>IF(OR($C$10=$C$11,$C$10=$C$13),'employee only'!R6,IF(OR($C$10=$C$12,$C$10=$C$14),'employee plus spouse'!U6,0))</f>
        <v>0</v>
      </c>
      <c r="Q13" s="26">
        <f>B19</f>
        <v>2024</v>
      </c>
      <c r="R13" s="32">
        <f t="shared" ref="R13:R22" si="0">IF(OR(F13="Both on Medicare",F13="medicare"),K13+M13,F13+K13+M13)</f>
        <v>63.403333333333421</v>
      </c>
      <c r="S13" s="31"/>
      <c r="T13" s="32">
        <f t="shared" ref="T13:T22" si="1">IF(OR(H13="Both on Medicare",H13="medicare"),O13+M13,H13+O13+M13)</f>
        <v>63.403333333333421</v>
      </c>
    </row>
    <row r="14" spans="1:20" x14ac:dyDescent="0.25">
      <c r="A14" s="7"/>
      <c r="B14" s="7"/>
      <c r="C14" s="7" t="s">
        <v>55</v>
      </c>
      <c r="D14" s="7"/>
      <c r="E14" s="26">
        <f>E13+1</f>
        <v>2025</v>
      </c>
      <c r="F14" s="29">
        <f>IF(AND($C$4=$C$6,$C$10=$C$11),'employee only'!K7,IF(AND($C$4=$C$6,$C$10=$C$12),'employee plus spouse'!M7,IF(AND($C$4=$C$6,$C$10=$C$13),'employee plus children'!J7,IF(AND($C$4=$C$6,$C$10=$C$14),family!K7,IF(AND($C$4=$C$5,$C$10=$C$11),'employee only'!F7,IF(AND($C$4=$C$5,$C$10=$C$12),'employee plus spouse'!H7,IF(AND($C$4=$C$5,$C$10=$C$13),'employee plus children'!E7,IF(AND($C$4=$C$5,$C$10=$C$14),family!F7))))))))</f>
        <v>97.906833333333452</v>
      </c>
      <c r="G14" s="26"/>
      <c r="H14" s="29">
        <f>IF(AND($C$4=$C$6,$C$10=$C$11),'employee only'!L7,IF(AND($C$4=$C$6,$C$10=$C$12),'employee plus spouse'!N7,IF(AND($C$4=$C$6,$C$10=$C$13),'employee plus children'!K7,IF(AND($C$4=$C$6,$C$10=$C$14),family!L7,IF(AND($C$4=$C$5,$C$10=$C$11),'employee only'!G7,IF(AND($C$4=$C$5,$C$10=$C$12),'employee plus spouse'!I7,IF(AND($C$4=$C$5,$C$10=$C$13),'employee plus children'!F7,IF(AND($C$4=$C$5,$C$10=$C$14),family!G7))))))))</f>
        <v>118.60893333333343</v>
      </c>
      <c r="J14" s="26">
        <f>J13+1</f>
        <v>2025</v>
      </c>
      <c r="K14" s="30">
        <f>IF(OR($C$10=$C$11,$C$10=$C$13),'employee only'!P7,IF(OR($C$10=$C$12,$C$10=$C$14),'employee plus spouse'!R7,0))</f>
        <v>0</v>
      </c>
      <c r="L14" s="30"/>
      <c r="M14" s="30">
        <f>IF(OR($C$10=$C$11,$C$10=$C$13),'employee only'!Q7,IF(OR($C$10=$C$12,$C$10=$C$14),'employee plus spouse'!S7,0))</f>
        <v>0</v>
      </c>
      <c r="N14" s="30"/>
      <c r="O14" s="30">
        <f>IF(OR($C$10=$C$11,$C$10=$C$13),'employee only'!R7,IF(OR($C$10=$C$12,$C$10=$C$14),'employee plus spouse'!U7,0))</f>
        <v>0</v>
      </c>
      <c r="Q14" s="26">
        <f>Q13+1</f>
        <v>2025</v>
      </c>
      <c r="R14" s="32">
        <f t="shared" si="0"/>
        <v>97.906833333333452</v>
      </c>
      <c r="S14" s="31"/>
      <c r="T14" s="32">
        <f t="shared" si="1"/>
        <v>118.60893333333343</v>
      </c>
    </row>
    <row r="15" spans="1:20" x14ac:dyDescent="0.25">
      <c r="A15" s="7"/>
      <c r="B15" s="7"/>
      <c r="C15" s="7"/>
      <c r="D15" s="7"/>
      <c r="E15" s="26">
        <f>E14+1</f>
        <v>2026</v>
      </c>
      <c r="F15" s="29">
        <f>IF(AND($C$4=$C$6,$C$10=$C$11),'employee only'!K8,IF(AND($C$4=$C$6,$C$10=$C$12),'employee plus spouse'!M8,IF(AND($C$4=$C$6,$C$10=$C$13),'employee plus children'!J8,IF(AND($C$4=$C$6,$C$10=$C$14),family!K8,IF(AND($C$4=$C$5,$C$10=$C$11),'employee only'!F8,IF(AND($C$4=$C$5,$C$10=$C$12),'employee plus spouse'!H8,IF(AND($C$4=$C$5,$C$10=$C$13),'employee plus children'!E8,IF(AND($C$4=$C$5,$C$10=$C$14),family!F8))))))))</f>
        <v>107.46884166666678</v>
      </c>
      <c r="G15" s="26"/>
      <c r="H15" s="29">
        <f>IF(AND($C$4=$C$6,$C$10=$C$11),'employee only'!L8,IF(AND($C$4=$C$6,$C$10=$C$12),'employee plus spouse'!N8,IF(AND($C$4=$C$6,$C$10=$C$13),'employee plus children'!K8,IF(AND($C$4=$C$6,$C$10=$C$14),family!L8,IF(AND($C$4=$C$5,$C$10=$C$11),'employee only'!G8,IF(AND($C$4=$C$5,$C$10=$C$12),'employee plus spouse'!I8,IF(AND($C$4=$C$5,$C$10=$C$13),'employee plus children'!F8,IF(AND($C$4=$C$5,$C$10=$C$14),family!G8))))))))</f>
        <v>151.56431466666675</v>
      </c>
      <c r="J15" s="26">
        <f t="shared" ref="J15:J22" si="2">J14+1</f>
        <v>2026</v>
      </c>
      <c r="K15" s="30">
        <f>IF(OR($C$10=$C$11,$C$10=$C$13),'employee only'!P8,IF(OR($C$10=$C$12,$C$10=$C$14),'employee plus spouse'!R8,0))</f>
        <v>0</v>
      </c>
      <c r="L15" s="30"/>
      <c r="M15" s="30">
        <f>IF(OR($C$10=$C$11,$C$10=$C$13),'employee only'!Q8,IF(OR($C$10=$C$12,$C$10=$C$14),'employee plus spouse'!S8,0))</f>
        <v>0</v>
      </c>
      <c r="N15" s="30"/>
      <c r="O15" s="30">
        <f>IF(OR($C$10=$C$11,$C$10=$C$13),'employee only'!R8,IF(OR($C$10=$C$12,$C$10=$C$14),'employee plus spouse'!U8,0))</f>
        <v>0</v>
      </c>
      <c r="Q15" s="26">
        <f t="shared" ref="Q15:Q22" si="3">Q14+1</f>
        <v>2026</v>
      </c>
      <c r="R15" s="32">
        <f t="shared" si="0"/>
        <v>107.46884166666678</v>
      </c>
      <c r="S15" s="31"/>
      <c r="T15" s="32">
        <f t="shared" si="1"/>
        <v>151.56431466666675</v>
      </c>
    </row>
    <row r="16" spans="1:20" x14ac:dyDescent="0.25">
      <c r="A16" s="7" t="s">
        <v>2</v>
      </c>
      <c r="B16" s="9">
        <v>60</v>
      </c>
      <c r="C16" s="7"/>
      <c r="D16" s="7"/>
      <c r="E16" s="26">
        <f>E15+1</f>
        <v>2027</v>
      </c>
      <c r="F16" s="29">
        <f>IF(AND($C$4=$C$6,$C$10=$C$11),'employee only'!K9,IF(AND($C$4=$C$6,$C$10=$C$12),'employee plus spouse'!M9,IF(AND($C$4=$C$6,$C$10=$C$13),'employee plus children'!J9,IF(AND($C$4=$C$6,$C$10=$C$14),family!K9,IF(AND($C$4=$C$5,$C$10=$C$11),'employee only'!F9,IF(AND($C$4=$C$5,$C$10=$C$12),'employee plus spouse'!H9,IF(AND($C$4=$C$5,$C$10=$C$13),'employee plus children'!E9,IF(AND($C$4=$C$5,$C$10=$C$14),family!F9))))))))</f>
        <v>145.50895041666683</v>
      </c>
      <c r="G16" s="26"/>
      <c r="H16" s="29">
        <f>IF(AND($C$4=$C$6,$C$10=$C$11),'employee only'!L9,IF(AND($C$4=$C$6,$C$10=$C$12),'employee plus spouse'!N9,IF(AND($C$4=$C$6,$C$10=$C$13),'employee plus children'!K9,IF(AND($C$4=$C$6,$C$10=$C$14),family!L9,IF(AND($C$4=$C$5,$C$10=$C$11),'employee only'!G9,IF(AND($C$4=$C$5,$C$10=$C$12),'employee plus spouse'!I9,IF(AND($C$4=$C$5,$C$10=$C$13),'employee plus children'!F9,IF(AND($C$4=$C$5,$C$10=$C$14),family!G9))))))))</f>
        <v>215.95612650666681</v>
      </c>
      <c r="J16" s="26">
        <f>J15+1</f>
        <v>2027</v>
      </c>
      <c r="K16" s="30">
        <f>IF(OR($C$10=$C$11,$C$10=$C$13),'employee only'!P9,IF(OR($C$10=$C$12,$C$10=$C$14),'employee plus spouse'!R9,0))</f>
        <v>0</v>
      </c>
      <c r="L16" s="30"/>
      <c r="M16" s="30">
        <f>IF(OR($C$10=$C$11,$C$10=$C$13),'employee only'!Q9,IF(OR($C$10=$C$12,$C$10=$C$14),'employee plus spouse'!S9,0))</f>
        <v>0</v>
      </c>
      <c r="N16" s="30"/>
      <c r="O16" s="30">
        <f>IF(OR($C$10=$C$11,$C$10=$C$13),'employee only'!R9,IF(OR($C$10=$C$12,$C$10=$C$14),'employee plus spouse'!U9,0))</f>
        <v>0</v>
      </c>
      <c r="Q16" s="26">
        <f>Q15+1</f>
        <v>2027</v>
      </c>
      <c r="R16" s="32">
        <f t="shared" si="0"/>
        <v>145.50895041666683</v>
      </c>
      <c r="S16" s="31"/>
      <c r="T16" s="32">
        <f t="shared" si="1"/>
        <v>215.95612650666681</v>
      </c>
    </row>
    <row r="17" spans="1:20" x14ac:dyDescent="0.25">
      <c r="A17" s="7" t="s">
        <v>1</v>
      </c>
      <c r="B17" s="9">
        <v>57</v>
      </c>
      <c r="C17" s="7"/>
      <c r="D17" s="7"/>
      <c r="E17" s="26">
        <f t="shared" ref="E17:E22" si="4">E16+1</f>
        <v>2028</v>
      </c>
      <c r="F17" s="29">
        <f>IF(AND($C$4=$C$6,$C$10=$C$11),'employee only'!K10,IF(AND($C$4=$C$6,$C$10=$C$12),'employee plus spouse'!M10,IF(AND($C$4=$C$6,$C$10=$C$13),'employee plus children'!J10,IF(AND($C$4=$C$6,$C$10=$C$14),family!K10,IF(AND($C$4=$C$5,$C$10=$C$11),'employee only'!F10,IF(AND($C$4=$C$5,$C$10=$C$12),'employee plus spouse'!H10,IF(AND($C$4=$C$5,$C$10=$C$13),'employee plus children'!E10,IF(AND($C$4=$C$5,$C$10=$C$14),family!F10))))))))</f>
        <v>185.45106460416685</v>
      </c>
      <c r="G17" s="26"/>
      <c r="H17" s="29">
        <f>IF(AND($C$4=$C$6,$C$10=$C$11),'employee only'!L10,IF(AND($C$4=$C$6,$C$10=$C$12),'employee plus spouse'!N10,IF(AND($C$4=$C$6,$C$10=$C$13),'employee plus children'!K10,IF(AND($C$4=$C$6,$C$10=$C$14),family!L10,IF(AND($C$4=$C$5,$C$10=$C$11),'employee only'!G10,IF(AND($C$4=$C$5,$C$10=$C$12),'employee plus spouse'!I10,IF(AND($C$4=$C$5,$C$10=$C$13),'employee plus children'!F10,IF(AND($C$4=$C$5,$C$10=$C$14),family!G10))))))))</f>
        <v>285.49928329386694</v>
      </c>
      <c r="J17" s="26">
        <f t="shared" si="2"/>
        <v>2028</v>
      </c>
      <c r="K17" s="30">
        <f>IF(OR($C$10=$C$11,$C$10=$C$13),'employee only'!P10,IF(OR($C$10=$C$12,$C$10=$C$14),'employee plus spouse'!R10,0))</f>
        <v>0</v>
      </c>
      <c r="L17" s="30"/>
      <c r="M17" s="30">
        <f>IF(OR($C$10=$C$11,$C$10=$C$13),'employee only'!Q10,IF(OR($C$10=$C$12,$C$10=$C$14),'employee plus spouse'!S10,0))</f>
        <v>0</v>
      </c>
      <c r="N17" s="30"/>
      <c r="O17" s="30">
        <f>IF(OR($C$10=$C$11,$C$10=$C$13),'employee only'!R10,IF(OR($C$10=$C$12,$C$10=$C$14),'employee plus spouse'!U10,0))</f>
        <v>0</v>
      </c>
      <c r="Q17" s="26">
        <f t="shared" si="3"/>
        <v>2028</v>
      </c>
      <c r="R17" s="32">
        <f t="shared" si="0"/>
        <v>185.45106460416685</v>
      </c>
      <c r="S17" s="31"/>
      <c r="T17" s="32">
        <f t="shared" si="1"/>
        <v>285.49928329386694</v>
      </c>
    </row>
    <row r="18" spans="1:20" x14ac:dyDescent="0.25">
      <c r="A18" s="7" t="s">
        <v>3</v>
      </c>
      <c r="B18" s="9">
        <v>32</v>
      </c>
      <c r="C18" s="7"/>
      <c r="D18" s="7"/>
      <c r="E18" s="26">
        <f t="shared" si="4"/>
        <v>2029</v>
      </c>
      <c r="F18" s="29" t="str">
        <f>IF(AND($C$4=$C$6,$C$10=$C$11),'employee only'!K11,IF(AND($C$4=$C$6,$C$10=$C$12),'employee plus spouse'!M11,IF(AND($C$4=$C$6,$C$10=$C$13),'employee plus children'!J11,IF(AND($C$4=$C$6,$C$10=$C$14),family!K11,IF(AND($C$4=$C$5,$C$10=$C$11),'employee only'!F11,IF(AND($C$4=$C$5,$C$10=$C$12),'employee plus spouse'!H11,IF(AND($C$4=$C$5,$C$10=$C$13),'employee plus children'!E11,IF(AND($C$4=$C$5,$C$10=$C$14),family!F11))))))))</f>
        <v>medicare</v>
      </c>
      <c r="G18" s="26"/>
      <c r="H18" s="29" t="str">
        <f>IF(AND($C$4=$C$6,$C$10=$C$11),'employee only'!L11,IF(AND($C$4=$C$6,$C$10=$C$12),'employee plus spouse'!N11,IF(AND($C$4=$C$6,$C$10=$C$13),'employee plus children'!K11,IF(AND($C$4=$C$6,$C$10=$C$14),family!L11,IF(AND($C$4=$C$5,$C$10=$C$11),'employee only'!G11,IF(AND($C$4=$C$5,$C$10=$C$12),'employee plus spouse'!I11,IF(AND($C$4=$C$5,$C$10=$C$13),'employee plus children'!F11,IF(AND($C$4=$C$5,$C$10=$C$14),family!G11))))))))</f>
        <v>medicare</v>
      </c>
      <c r="J18" s="26">
        <f t="shared" si="2"/>
        <v>2029</v>
      </c>
      <c r="K18" s="30">
        <f>IF(OR($C$10=$C$11,$C$10=$C$13),'employee only'!P11,IF(OR($C$10=$C$12,$C$10=$C$14),'employee plus spouse'!R11,0))</f>
        <v>77.022057966666722</v>
      </c>
      <c r="L18" s="30"/>
      <c r="M18" s="30">
        <f>IF(OR($C$10=$C$11,$C$10=$C$13),'employee only'!Q11,IF(OR($C$10=$C$12,$C$10=$C$14),'employee plus spouse'!S11,0))</f>
        <v>228.32591311971774</v>
      </c>
      <c r="N18" s="30"/>
      <c r="O18" s="30">
        <f>IF(OR($C$10=$C$11,$C$10=$C$13),'employee only'!R11,IF(OR($C$10=$C$12,$C$10=$C$14),'employee plus spouse'!U11,0))</f>
        <v>114.89006221175472</v>
      </c>
      <c r="Q18" s="26">
        <f t="shared" si="3"/>
        <v>2029</v>
      </c>
      <c r="R18" s="32">
        <f t="shared" si="0"/>
        <v>305.34797108638446</v>
      </c>
      <c r="S18" s="31"/>
      <c r="T18" s="32">
        <f t="shared" si="1"/>
        <v>343.21597533147246</v>
      </c>
    </row>
    <row r="19" spans="1:20" x14ac:dyDescent="0.25">
      <c r="A19" s="7" t="s">
        <v>58</v>
      </c>
      <c r="B19" s="9">
        <v>2024</v>
      </c>
      <c r="C19" s="7"/>
      <c r="D19" s="7"/>
      <c r="E19" s="26">
        <f t="shared" si="4"/>
        <v>2030</v>
      </c>
      <c r="F19" s="29" t="str">
        <f>IF(AND($C$4=$C$6,$C$10=$C$11),'employee only'!K12,IF(AND($C$4=$C$6,$C$10=$C$12),'employee plus spouse'!M12,IF(AND($C$4=$C$6,$C$10=$C$13),'employee plus children'!J12,IF(AND($C$4=$C$6,$C$10=$C$14),family!K12,IF(AND($C$4=$C$5,$C$10=$C$11),'employee only'!F12,IF(AND($C$4=$C$5,$C$10=$C$12),'employee plus spouse'!H12,IF(AND($C$4=$C$5,$C$10=$C$13),'employee plus children'!E12,IF(AND($C$4=$C$5,$C$10=$C$14),family!F12))))))))</f>
        <v>medicare</v>
      </c>
      <c r="G19" s="26"/>
      <c r="H19" s="29" t="str">
        <f>IF(AND($C$4=$C$6,$C$10=$C$11),'employee only'!L12,IF(AND($C$4=$C$6,$C$10=$C$12),'employee plus spouse'!N12,IF(AND($C$4=$C$6,$C$10=$C$13),'employee plus children'!K12,IF(AND($C$4=$C$6,$C$10=$C$14),family!L12,IF(AND($C$4=$C$5,$C$10=$C$11),'employee only'!G12,IF(AND($C$4=$C$5,$C$10=$C$12),'employee plus spouse'!I12,IF(AND($C$4=$C$5,$C$10=$C$13),'employee plus children'!F12,IF(AND($C$4=$C$5,$C$10=$C$14),family!G12))))))))</f>
        <v>medicare</v>
      </c>
      <c r="J19" s="26">
        <f t="shared" si="2"/>
        <v>2030</v>
      </c>
      <c r="K19" s="30">
        <f>IF(OR($C$10=$C$11,$C$10=$C$13),'employee only'!P12,IF(OR($C$10=$C$12,$C$10=$C$14),'employee plus spouse'!R12,0))</f>
        <v>89.539827531666759</v>
      </c>
      <c r="L19" s="30"/>
      <c r="M19" s="30">
        <f>IF(OR($C$10=$C$11,$C$10=$C$13),'employee only'!Q12,IF(OR($C$10=$C$12,$C$10=$C$14),'employee plus spouse'!S12,0))</f>
        <v>240.88383834130221</v>
      </c>
      <c r="N19" s="30"/>
      <c r="O19" s="30">
        <f>IF(OR($C$10=$C$11,$C$10=$C$13),'employee only'!R12,IF(OR($C$10=$C$12,$C$10=$C$14),'employee plus spouse'!U12,0))</f>
        <v>137.94793385536181</v>
      </c>
      <c r="Q19" s="26">
        <f t="shared" si="3"/>
        <v>2030</v>
      </c>
      <c r="R19" s="32">
        <f t="shared" si="0"/>
        <v>330.42366587296897</v>
      </c>
      <c r="S19" s="31"/>
      <c r="T19" s="32">
        <f t="shared" si="1"/>
        <v>378.83177219666402</v>
      </c>
    </row>
    <row r="20" spans="1:20" x14ac:dyDescent="0.25">
      <c r="A20" s="7"/>
      <c r="B20" s="7" t="s">
        <v>78</v>
      </c>
      <c r="C20" s="7"/>
      <c r="D20" s="7"/>
      <c r="E20" s="26">
        <f>E19+1</f>
        <v>2031</v>
      </c>
      <c r="F20" s="29" t="str">
        <f>IF(AND($C$4=$C$6,$C$10=$C$11),'employee only'!K13,IF(AND($C$4=$C$6,$C$10=$C$12),'employee plus spouse'!M13,IF(AND($C$4=$C$6,$C$10=$C$13),'employee plus children'!J13,IF(AND($C$4=$C$6,$C$10=$C$14),family!K13,IF(AND($C$4=$C$5,$C$10=$C$11),'employee only'!F13,IF(AND($C$4=$C$5,$C$10=$C$12),'employee plus spouse'!H13,IF(AND($C$4=$C$5,$C$10=$C$13),'employee plus children'!E13,IF(AND($C$4=$C$5,$C$10=$C$14),family!F13))))))))</f>
        <v>medicare</v>
      </c>
      <c r="G20" s="26"/>
      <c r="H20" s="29" t="str">
        <f>IF(AND($C$4=$C$6,$C$10=$C$11),'employee only'!L13,IF(AND($C$4=$C$6,$C$10=$C$12),'employee plus spouse'!N13,IF(AND($C$4=$C$6,$C$10=$C$13),'employee plus children'!K13,IF(AND($C$4=$C$6,$C$10=$C$14),family!L13,IF(AND($C$4=$C$5,$C$10=$C$11),'employee only'!G13,IF(AND($C$4=$C$5,$C$10=$C$12),'employee plus spouse'!I13,IF(AND($C$4=$C$5,$C$10=$C$13),'employee plus children'!F13,IF(AND($C$4=$C$5,$C$10=$C$14),family!G13))))))))</f>
        <v>medicare</v>
      </c>
      <c r="J20" s="26">
        <f>J19+1</f>
        <v>2031</v>
      </c>
      <c r="K20" s="30">
        <f>IF(OR($C$10=$C$11,$C$10=$C$13),'employee only'!P13,IF(OR($C$10=$C$12,$C$10=$C$14),'employee plus spouse'!R13,0))</f>
        <v>102.68348557491677</v>
      </c>
      <c r="L20" s="30"/>
      <c r="M20" s="30">
        <f>IF(OR($C$10=$C$11,$C$10=$C$13),'employee only'!Q13,IF(OR($C$10=$C$12,$C$10=$C$14),'employee plus spouse'!S13,0))</f>
        <v>254.13244945007381</v>
      </c>
      <c r="N20" s="30"/>
      <c r="O20" s="30">
        <f>IF(OR($C$10=$C$11,$C$10=$C$13),'employee only'!R13,IF(OR($C$10=$C$12,$C$10=$C$14),'employee plus spouse'!U13,0))</f>
        <v>162.85043523045746</v>
      </c>
      <c r="Q20" s="26">
        <f>Q19+1</f>
        <v>2031</v>
      </c>
      <c r="R20" s="32">
        <f t="shared" si="0"/>
        <v>356.81593502499061</v>
      </c>
      <c r="S20" s="31"/>
      <c r="T20" s="32">
        <f t="shared" si="1"/>
        <v>416.98288468053124</v>
      </c>
    </row>
    <row r="21" spans="1:20" x14ac:dyDescent="0.25">
      <c r="A21" s="7" t="s">
        <v>15</v>
      </c>
      <c r="B21" s="24">
        <v>0.05</v>
      </c>
      <c r="C21" s="7"/>
      <c r="D21" s="7"/>
      <c r="E21" s="26">
        <f t="shared" si="4"/>
        <v>2032</v>
      </c>
      <c r="F21" s="29" t="str">
        <f>IF(AND($C$4=$C$6,$C$10=$C$11),'employee only'!K14,IF(AND($C$4=$C$6,$C$10=$C$12),'employee plus spouse'!M14,IF(AND($C$4=$C$6,$C$10=$C$13),'employee plus children'!J14,IF(AND($C$4=$C$6,$C$10=$C$14),family!K14,IF(AND($C$4=$C$5,$C$10=$C$11),'employee only'!F14,IF(AND($C$4=$C$5,$C$10=$C$12),'employee plus spouse'!H14,IF(AND($C$4=$C$5,$C$10=$C$13),'employee plus children'!E14,IF(AND($C$4=$C$5,$C$10=$C$14),family!F14))))))))</f>
        <v>medicare</v>
      </c>
      <c r="G21" s="26"/>
      <c r="H21" s="29" t="str">
        <f>IF(AND($C$4=$C$6,$C$10=$C$11),'employee only'!L14,IF(AND($C$4=$C$6,$C$10=$C$12),'employee plus spouse'!N14,IF(AND($C$4=$C$6,$C$10=$C$13),'employee plus children'!K14,IF(AND($C$4=$C$6,$C$10=$C$14),family!L14,IF(AND($C$4=$C$5,$C$10=$C$11),'employee only'!G14,IF(AND($C$4=$C$5,$C$10=$C$12),'employee plus spouse'!I14,IF(AND($C$4=$C$5,$C$10=$C$13),'employee plus children'!F14,IF(AND($C$4=$C$5,$C$10=$C$14),family!G14))))))))</f>
        <v>medicare</v>
      </c>
      <c r="J21" s="26">
        <f t="shared" si="2"/>
        <v>2032</v>
      </c>
      <c r="K21" s="30">
        <f>IF(OR($C$10=$C$11,$C$10=$C$13),'employee only'!P14,IF(OR($C$10=$C$12,$C$10=$C$14),'employee plus spouse'!R14,0))</f>
        <v>116.48432652032929</v>
      </c>
      <c r="L21" s="30"/>
      <c r="M21" s="30">
        <f>IF(OR($C$10=$C$11,$C$10=$C$13),'employee only'!Q14,IF(OR($C$10=$C$12,$C$10=$C$14),'employee plus spouse'!S14,0))</f>
        <v>268.10973416982785</v>
      </c>
      <c r="N21" s="30"/>
      <c r="O21" s="30">
        <f>IF(OR($C$10=$C$11,$C$10=$C$13),'employee only'!R14,IF(OR($C$10=$C$12,$C$10=$C$14),'employee plus spouse'!U14,0))</f>
        <v>189.74513671556073</v>
      </c>
      <c r="Q21" s="26">
        <f t="shared" si="3"/>
        <v>2032</v>
      </c>
      <c r="R21" s="32">
        <f t="shared" si="0"/>
        <v>384.59406069015711</v>
      </c>
      <c r="S21" s="31"/>
      <c r="T21" s="32">
        <f t="shared" si="1"/>
        <v>457.85487088538855</v>
      </c>
    </row>
    <row r="22" spans="1:20" x14ac:dyDescent="0.25">
      <c r="A22" s="7" t="s">
        <v>16</v>
      </c>
      <c r="B22" s="24">
        <v>0.08</v>
      </c>
      <c r="C22" s="7"/>
      <c r="D22" s="7"/>
      <c r="E22" s="26">
        <f t="shared" si="4"/>
        <v>2033</v>
      </c>
      <c r="F22" s="29" t="str">
        <f>IF(AND($C$4=$C$6,$C$10=$C$11),'employee only'!K15,IF(AND($C$4=$C$6,$C$10=$C$12),'employee plus spouse'!M15,IF(AND($C$4=$C$6,$C$10=$C$13),'employee plus children'!J15,IF(AND($C$4=$C$6,$C$10=$C$14),family!K15,IF(AND($C$4=$C$5,$C$10=$C$11),'employee only'!F15,IF(AND($C$4=$C$5,$C$10=$C$12),'employee plus spouse'!H15,IF(AND($C$4=$C$5,$C$10=$C$13),'employee plus children'!E15,IF(AND($C$4=$C$5,$C$10=$C$14),family!F15))))))))</f>
        <v>medicare</v>
      </c>
      <c r="G22" s="26"/>
      <c r="H22" s="29" t="str">
        <f>IF(AND($C$4=$C$6,$C$10=$C$11),'employee only'!L15,IF(AND($C$4=$C$6,$C$10=$C$12),'employee plus spouse'!N15,IF(AND($C$4=$C$6,$C$10=$C$13),'employee plus children'!K15,IF(AND($C$4=$C$6,$C$10=$C$14),family!L15,IF(AND($C$4=$C$5,$C$10=$C$11),'employee only'!G15,IF(AND($C$4=$C$5,$C$10=$C$12),'employee plus spouse'!I15,IF(AND($C$4=$C$5,$C$10=$C$13),'employee plus children'!F15,IF(AND($C$4=$C$5,$C$10=$C$14),family!G15))))))))</f>
        <v>medicare</v>
      </c>
      <c r="J22" s="26">
        <f t="shared" si="2"/>
        <v>2033</v>
      </c>
      <c r="K22" s="30">
        <f>IF(OR($C$10=$C$11,$C$10=$C$13),'employee only'!P15,IF(OR($C$10=$C$12,$C$10=$C$14),'employee plus spouse'!R15,0))</f>
        <v>130.97520951301246</v>
      </c>
      <c r="L22" s="30"/>
      <c r="M22" s="30">
        <f>IF(OR($C$10=$C$11,$C$10=$C$13),'employee only'!Q15,IF(OR($C$10=$C$12,$C$10=$C$14),'employee plus spouse'!S15,0))</f>
        <v>282.85576954916837</v>
      </c>
      <c r="N22" s="30"/>
      <c r="O22" s="30">
        <f>IF(OR($C$10=$C$11,$C$10=$C$13),'employee only'!R15,IF(OR($C$10=$C$12,$C$10=$C$14),'employee plus spouse'!U15,0))</f>
        <v>218.7914143194723</v>
      </c>
      <c r="Q22" s="26">
        <f t="shared" si="3"/>
        <v>2033</v>
      </c>
      <c r="R22" s="32">
        <f t="shared" si="0"/>
        <v>413.83097906218086</v>
      </c>
      <c r="S22" s="31"/>
      <c r="T22" s="32">
        <f t="shared" si="1"/>
        <v>501.6471838686407</v>
      </c>
    </row>
    <row r="23" spans="1:20" ht="19.5" customHeight="1" x14ac:dyDescent="0.25">
      <c r="A23" s="7"/>
      <c r="B23" s="7"/>
      <c r="C23" s="7"/>
      <c r="D23" s="7"/>
      <c r="E23" s="43" t="s">
        <v>85</v>
      </c>
      <c r="F23" s="43"/>
      <c r="G23" s="43"/>
      <c r="H23" s="43"/>
      <c r="I23" s="7"/>
      <c r="J23" s="43" t="s">
        <v>86</v>
      </c>
      <c r="K23" s="43"/>
      <c r="L23" s="43"/>
      <c r="M23" s="43"/>
      <c r="N23" s="43"/>
      <c r="O23" s="43"/>
      <c r="Q23" s="6" t="s">
        <v>88</v>
      </c>
    </row>
    <row r="24" spans="1:20" x14ac:dyDescent="0.25">
      <c r="A24" s="7"/>
      <c r="B24" s="7"/>
      <c r="C24" s="7"/>
      <c r="D24" s="7"/>
      <c r="E24" s="43"/>
      <c r="F24" s="43"/>
      <c r="G24" s="43"/>
      <c r="H24" s="43"/>
      <c r="I24" s="41"/>
      <c r="J24" s="43"/>
      <c r="K24" s="43"/>
      <c r="L24" s="43"/>
      <c r="M24" s="43"/>
      <c r="N24" s="43"/>
      <c r="O24" s="43"/>
    </row>
    <row r="25" spans="1:20" x14ac:dyDescent="0.25">
      <c r="E25" s="43"/>
      <c r="F25" s="43"/>
      <c r="G25" s="43"/>
      <c r="H25" s="43"/>
      <c r="I25" s="36"/>
      <c r="J25" s="36"/>
    </row>
    <row r="26" spans="1:20" x14ac:dyDescent="0.25">
      <c r="G26" s="36"/>
      <c r="H26" s="36"/>
      <c r="I26" s="36"/>
      <c r="J26" s="36"/>
    </row>
  </sheetData>
  <sheetProtection algorithmName="SHA-512" hashValue="3/6qIDqPeSy1JkxrDyt7G/z6v3RmwuV3X+fr02HDEEmRmAdby4DY5S7aY/t0EwzhmaJAmSSB3I93a9EXkxiu2Q==" saltValue="eX/qLeBIVylz6WcYKrhwWg==" spinCount="100000" sheet="1" objects="1" scenarios="1"/>
  <mergeCells count="16">
    <mergeCell ref="E8:H8"/>
    <mergeCell ref="E7:H7"/>
    <mergeCell ref="T11:T12"/>
    <mergeCell ref="R11:R12"/>
    <mergeCell ref="O11:O12"/>
    <mergeCell ref="J8:O8"/>
    <mergeCell ref="K11:K12"/>
    <mergeCell ref="M11:M12"/>
    <mergeCell ref="E9:H9"/>
    <mergeCell ref="Q9:T9"/>
    <mergeCell ref="J9:O10"/>
    <mergeCell ref="G26:H26"/>
    <mergeCell ref="I25:J25"/>
    <mergeCell ref="I26:J26"/>
    <mergeCell ref="E23:H25"/>
    <mergeCell ref="J23:O24"/>
  </mergeCells>
  <pageMargins left="0.7" right="0.7" top="0.75" bottom="0.75" header="0.3" footer="0.3"/>
  <pageSetup paperSize="5" orientation="landscape" r:id="rId1"/>
  <drawing r:id="rId2"/>
  <legacyDrawing r:id="rId3"/>
  <controls>
    <mc:AlternateContent xmlns:mc="http://schemas.openxmlformats.org/markup-compatibility/2006">
      <mc:Choice Requires="x14">
        <control shapeId="1040" r:id="rId4" name="ListBox2">
          <controlPr autoLine="0" linkedCell="C10" listFillRange="C11:C14" r:id="rId5">
            <anchor moveWithCells="1">
              <from>
                <xdr:col>0</xdr:col>
                <xdr:colOff>171450</xdr:colOff>
                <xdr:row>10</xdr:row>
                <xdr:rowOff>0</xdr:rowOff>
              </from>
              <to>
                <xdr:col>0</xdr:col>
                <xdr:colOff>2495550</xdr:colOff>
                <xdr:row>14</xdr:row>
                <xdr:rowOff>133350</xdr:rowOff>
              </to>
            </anchor>
          </controlPr>
        </control>
      </mc:Choice>
      <mc:Fallback>
        <control shapeId="1040" r:id="rId4" name="ListBox2"/>
      </mc:Fallback>
    </mc:AlternateContent>
    <mc:AlternateContent xmlns:mc="http://schemas.openxmlformats.org/markup-compatibility/2006">
      <mc:Choice Requires="x14">
        <control shapeId="1039" r:id="rId6" name="ListBox1">
          <controlPr autoLine="0" linkedCell="C4" listFillRange="C5:C6" r:id="rId7">
            <anchor moveWithCells="1">
              <from>
                <xdr:col>0</xdr:col>
                <xdr:colOff>171450</xdr:colOff>
                <xdr:row>3</xdr:row>
                <xdr:rowOff>9525</xdr:rowOff>
              </from>
              <to>
                <xdr:col>0</xdr:col>
                <xdr:colOff>1704975</xdr:colOff>
                <xdr:row>3</xdr:row>
                <xdr:rowOff>390525</xdr:rowOff>
              </to>
            </anchor>
          </controlPr>
        </control>
      </mc:Choice>
      <mc:Fallback>
        <control shapeId="1039" r:id="rId6" name="ListBox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W31"/>
  <sheetViews>
    <sheetView topLeftCell="AK1" zoomScaleNormal="100" workbookViewId="0">
      <selection activeCell="AZ13" sqref="AZ13"/>
    </sheetView>
  </sheetViews>
  <sheetFormatPr defaultRowHeight="15" x14ac:dyDescent="0.25"/>
  <cols>
    <col min="1" max="2" width="12" style="13" customWidth="1"/>
    <col min="3" max="5" width="21.42578125" style="14" customWidth="1"/>
    <col min="6" max="7" width="21.42578125" style="13" customWidth="1"/>
    <col min="8" max="8" width="37.7109375" style="14" customWidth="1"/>
    <col min="9" max="9" width="29.42578125" style="14" customWidth="1"/>
    <col min="11" max="11" width="24" style="13" customWidth="1"/>
    <col min="12" max="12" width="24.5703125" style="14" customWidth="1"/>
    <col min="13" max="13" width="25.28515625" style="14" customWidth="1"/>
    <col min="14" max="14" width="26.7109375" style="14" customWidth="1"/>
    <col min="16" max="16" width="18.42578125" style="1" customWidth="1"/>
    <col min="17" max="17" width="22.140625" style="1" customWidth="1"/>
    <col min="18" max="20" width="21" style="1" customWidth="1"/>
    <col min="21" max="21" width="21.7109375" style="1" customWidth="1"/>
    <col min="22" max="22" width="11.42578125" customWidth="1"/>
    <col min="24" max="24" width="9.140625" style="13"/>
    <col min="25" max="25" width="12.5703125" style="13" customWidth="1"/>
    <col min="26" max="26" width="24.85546875" style="1" customWidth="1"/>
    <col min="27" max="27" width="18.28515625" customWidth="1"/>
    <col min="29" max="29" width="9.140625" style="13"/>
    <col min="30" max="30" width="9.140625" style="1"/>
    <col min="31" max="31" width="9.140625" style="3"/>
    <col min="33" max="33" width="11.7109375" style="14" customWidth="1"/>
    <col min="34" max="34" width="12.42578125" style="14" customWidth="1"/>
    <col min="35" max="35" width="9.140625" style="13"/>
    <col min="36" max="36" width="10.5703125" style="1" bestFit="1" customWidth="1"/>
    <col min="39" max="39" width="13.85546875" style="1" customWidth="1"/>
    <col min="41" max="41" width="17.28515625" customWidth="1"/>
    <col min="42" max="42" width="13.5703125" style="1" customWidth="1"/>
    <col min="44" max="44" width="22.5703125" style="1" customWidth="1"/>
    <col min="46" max="46" width="18.28515625" customWidth="1"/>
    <col min="47" max="47" width="28.5703125" style="1" customWidth="1"/>
    <col min="49" max="49" width="22.85546875" customWidth="1"/>
  </cols>
  <sheetData>
    <row r="1" spans="1:49" x14ac:dyDescent="0.25">
      <c r="AT1" t="s">
        <v>72</v>
      </c>
    </row>
    <row r="2" spans="1:49" ht="42" customHeight="1" x14ac:dyDescent="0.25">
      <c r="P2" s="1" t="s">
        <v>69</v>
      </c>
      <c r="AC2" s="19" t="s">
        <v>4</v>
      </c>
      <c r="AD2" s="17"/>
      <c r="AE2" s="21"/>
      <c r="AF2" s="19"/>
      <c r="AG2" s="20" t="s">
        <v>79</v>
      </c>
      <c r="AH2" s="20" t="s">
        <v>67</v>
      </c>
      <c r="AJ2" s="1" t="s">
        <v>56</v>
      </c>
      <c r="AM2" s="1" t="s">
        <v>57</v>
      </c>
      <c r="AO2" s="1" t="s">
        <v>18</v>
      </c>
      <c r="AR2" s="1" t="s">
        <v>19</v>
      </c>
      <c r="AT2" s="10" t="s">
        <v>82</v>
      </c>
      <c r="AU2" s="11" t="s">
        <v>66</v>
      </c>
      <c r="AW2" s="10" t="s">
        <v>83</v>
      </c>
    </row>
    <row r="3" spans="1:49" x14ac:dyDescent="0.25">
      <c r="AE3" s="3" t="s">
        <v>12</v>
      </c>
      <c r="AG3" s="11"/>
      <c r="AJ3" s="1">
        <v>595.67999999999995</v>
      </c>
      <c r="AM3" s="1">
        <v>595.67999999999995</v>
      </c>
      <c r="AO3" s="1">
        <f>18401.14/12</f>
        <v>1533.4283333333333</v>
      </c>
      <c r="AR3" s="1">
        <f>18401.14/12</f>
        <v>1533.4283333333333</v>
      </c>
      <c r="AT3" s="1">
        <f>4295.24/12</f>
        <v>357.93666666666667</v>
      </c>
      <c r="AU3" s="1">
        <f>104.9*2</f>
        <v>209.8</v>
      </c>
      <c r="AW3" s="1">
        <f>4295.24/12</f>
        <v>357.93666666666667</v>
      </c>
    </row>
    <row r="4" spans="1:49" x14ac:dyDescent="0.25">
      <c r="AC4" s="13">
        <v>2015</v>
      </c>
      <c r="AD4" s="1">
        <v>305</v>
      </c>
      <c r="AE4" s="3">
        <v>125</v>
      </c>
      <c r="AG4" s="14">
        <v>100</v>
      </c>
      <c r="AH4" s="14">
        <v>40</v>
      </c>
      <c r="AI4" s="13">
        <v>2015</v>
      </c>
      <c r="AJ4" s="1">
        <v>678.57</v>
      </c>
      <c r="AM4" s="1">
        <v>678.57</v>
      </c>
      <c r="AO4" s="1">
        <v>1631.94</v>
      </c>
      <c r="AR4" s="1">
        <v>1631.94</v>
      </c>
      <c r="AT4" s="1">
        <v>357.04</v>
      </c>
      <c r="AU4" s="1">
        <f>110.7*2</f>
        <v>221.4</v>
      </c>
      <c r="AW4" s="1">
        <v>357.04</v>
      </c>
    </row>
    <row r="5" spans="1:49" ht="30" customHeight="1" x14ac:dyDescent="0.25">
      <c r="A5" s="19" t="s">
        <v>11</v>
      </c>
      <c r="B5" s="19" t="s">
        <v>10</v>
      </c>
      <c r="C5" s="17" t="s">
        <v>9</v>
      </c>
      <c r="D5" s="17" t="s">
        <v>14</v>
      </c>
      <c r="E5" s="20" t="s">
        <v>76</v>
      </c>
      <c r="F5" s="18" t="s">
        <v>20</v>
      </c>
      <c r="G5" s="18" t="s">
        <v>21</v>
      </c>
      <c r="H5" s="20" t="s">
        <v>22</v>
      </c>
      <c r="I5" s="20" t="s">
        <v>23</v>
      </c>
      <c r="K5" s="18" t="s">
        <v>24</v>
      </c>
      <c r="L5" s="20" t="s">
        <v>19</v>
      </c>
      <c r="M5" s="20" t="s">
        <v>25</v>
      </c>
      <c r="N5" s="20" t="s">
        <v>23</v>
      </c>
      <c r="P5" s="5" t="s">
        <v>61</v>
      </c>
      <c r="Q5" s="5" t="s">
        <v>62</v>
      </c>
      <c r="R5" s="5" t="s">
        <v>65</v>
      </c>
      <c r="S5" s="5" t="s">
        <v>75</v>
      </c>
      <c r="T5" s="5"/>
      <c r="U5" s="5" t="s">
        <v>64</v>
      </c>
      <c r="V5" s="5"/>
      <c r="X5" s="19" t="s">
        <v>6</v>
      </c>
      <c r="Y5" s="19" t="s">
        <v>5</v>
      </c>
      <c r="Z5" s="1" t="s">
        <v>7</v>
      </c>
      <c r="AA5" t="s">
        <v>13</v>
      </c>
      <c r="AC5" s="13">
        <v>2016</v>
      </c>
      <c r="AD5" s="1">
        <v>305</v>
      </c>
      <c r="AE5" s="3">
        <v>125</v>
      </c>
      <c r="AG5" s="14">
        <v>100</v>
      </c>
      <c r="AH5" s="14">
        <v>40</v>
      </c>
      <c r="AI5" s="13">
        <v>2016</v>
      </c>
      <c r="AJ5" s="1">
        <v>754.31</v>
      </c>
      <c r="AM5" s="1">
        <v>754.31</v>
      </c>
      <c r="AO5" s="1">
        <v>1828.49</v>
      </c>
      <c r="AR5" s="1">
        <v>1828.49</v>
      </c>
      <c r="AT5" s="1">
        <v>373.02</v>
      </c>
      <c r="AU5" s="1">
        <v>243.6</v>
      </c>
      <c r="AW5" s="1">
        <v>373.02</v>
      </c>
    </row>
    <row r="6" spans="1:49" x14ac:dyDescent="0.25">
      <c r="A6" s="13">
        <f>'working page'!B16</f>
        <v>60</v>
      </c>
      <c r="B6" s="13">
        <f>'working page'!B17</f>
        <v>57</v>
      </c>
      <c r="C6" s="14">
        <f>IF(AND(A6&lt;65,B6&lt;65),Z6*'working page'!$B$18/12,IF(AND(A6&gt;64,'employee plus spouse'!B6&gt;64),"Both on Medicare",IF(AND(A6&lt;65,B6&gt;64),'employee only'!B6,AA6*'working page'!$B$18/12)))</f>
        <v>1106.6666666666667</v>
      </c>
      <c r="D6" s="15" t="str">
        <f>IF(AND(A6&lt;65,B6&lt;65),"None",IF(AND(A6&lt;65,B6&gt;64),"Spouse on Medicare",IF(AND(A6&gt;64,B6&lt;65),"Retiree on Medicare","Both on Medicare")))</f>
        <v>None</v>
      </c>
      <c r="E6" s="15">
        <f>IF(AND(A6&lt;65,B6&lt;65),0,IF(AND(A6&gt;64,B6&gt;64),'working page'!$B$18/12*CHOOSE('employee plus spouse'!X6,'employee plus spouse'!AG4,'employee plus spouse'!AG5,'employee plus spouse'!AG6,'employee plus spouse'!AG7,'employee plus spouse'!AG8,'employee plus spouse'!AG9,'employee plus spouse'!AG10,'employee plus spouse'!AG11,'employee plus spouse'!AG12,'employee plus spouse'!AG13,'employee plus spouse'!AG14,'employee plus spouse'!AG15,'employee plus spouse'!AG16,'employee plus spouse'!AG17,'employee plus spouse'!AG18,'employee plus spouse'!AG19,'employee plus spouse'!AG20,'employee plus spouse'!AG21,'employee plus spouse'!AG22,'employee plus spouse'!AG23,'employee plus spouse'!AG24,'employee plus spouse'!AG25,'employee plus spouse'!AG26,'employee plus spouse'!AG27,'employee plus spouse'!AG28,'employee plus spouse'!AG29),IF(AND(A6&gt;64,B6&lt;65),'employee only'!C6,IF(AND(A6&lt;65,B6&gt;64),'working page'!$B$18/12*CHOOSE('employee plus spouse'!X6,'employee plus spouse'!AH4,'employee plus spouse'!AH5,'employee plus spouse'!AH6,'employee plus spouse'!AH7,'employee plus spouse'!AH8,'employee plus spouse'!AH9,'employee plus spouse'!AH10,'employee plus spouse'!AH11,'employee plus spouse'!AH12,'employee plus spouse'!AH13,'employee plus spouse'!AH14,'employee plus spouse'!AH15,'employee plus spouse'!AH16,'employee plus spouse'!AH17,'employee plus spouse'!AH18,'employee plus spouse'!AH19,'employee plus spouse'!AH20,'employee plus spouse'!AH21,'employee plus spouse'!AH22,'employee plus spouse'!AH23,'employee plus spouse'!AH24,'employee plus spouse'!AH25,'employee plus spouse'!AH26,'employee plus spouse'!AH27,'employee plus spouse'!AH28,'employee plus spouse'!AH29,)))))</f>
        <v>0</v>
      </c>
      <c r="F6" s="14">
        <f>IF(AND(A6&lt;65,B6&lt;65),CHOOSE(X6,AJ4,AJ5,AJ6,AJ7,AJ8,AJ9,AJ10,AJ11,AJ12,AJ13,AJ14,AJ15,AJ16,AJ17,AJ18,AJ19,AJ20,AJ21,AJ22,AJ23,AJ24,AJ25,AJ26,AJ27,AJ28,AJ29),IF(AND(A6&gt;64,B6&gt;64),"Both on Medicare",'employee only'!D6))</f>
        <v>1518.17</v>
      </c>
      <c r="G6" s="14">
        <f>IF(AND(A6&lt;65,B6&lt;65),CHOOSE(X6,AM4,AM5,AM6,AM7,AM8,AM9,AM10,AM11,AM12,AM13,AM14,AM15,AM16,AM17,AM18,AM19,AM20,AM21,AM22,AM23,AM24,AM25,AM26,AM27,AM28,AM29),IF(AND(A6&gt;64,B6&gt;64),"Both on Medicare",'employee only'!E6))</f>
        <v>1518.17</v>
      </c>
      <c r="H6" s="14">
        <f t="shared" ref="H6:H15" si="0">IF(C6="Both on Medicare","Both on Medicare",IF(C6&gt;F6,0,F6-C6))</f>
        <v>411.50333333333333</v>
      </c>
      <c r="I6" s="14">
        <f t="shared" ref="I6:I20" si="1">IF(C6="Both on Medicare","Both on Medicare",IF(C6&gt;G6,0,G6-C6))</f>
        <v>411.50333333333333</v>
      </c>
      <c r="K6" s="14">
        <f>IF(AND(A6&lt;65,B6&lt;65),CHOOSE(X6,AO4,AO5,AO6,AO7,AO8,AO9,AO10,AO11,AO12,AO13,AO14,AO15,AO16,AO17,AO18,AO19,AO20,AO21,AO22,AO23,AO24,AO25,AO26,AO27,AO28,AO29),IF(AND(A6&gt;64,B6&gt;64),"Both on Medicare",'employee only'!I6))</f>
        <v>3184.26</v>
      </c>
      <c r="L6" s="14">
        <f>IF(AND(A6&lt;65,B6&lt;65),CHOOSE(X6,AR4,AR5,AR6,AR7,AR8,AR9,AR10,AR11,AR12,AR13,AR14,AR15,AR16,AR17,AR18,AR19,AR20,AR21,AR22,AR23,AR24,AR25,AR26,AR27,AR28,AR29),IF(AND(A6&gt;64,B6&gt;64),"Both on Medicare",'employee only'!J6))</f>
        <v>3184.26</v>
      </c>
      <c r="M6" s="14">
        <f>IF(C6="Both on Medicare","Both on Medicare",IF(C6&gt;K6,0,K6-C6))</f>
        <v>2077.5933333333332</v>
      </c>
      <c r="N6" s="14">
        <f>IF(C6="Both on Medicare","Both on Medicare",IF(C6&gt;L6,0,L6-C6))</f>
        <v>2077.5933333333332</v>
      </c>
      <c r="P6" s="1">
        <f>IF(AND(A6&gt;64,B6&gt;64),CHOOSE('employee plus spouse'!X6,'employee plus spouse'!AT4,'employee plus spouse'!AT5,'employee plus spouse'!AT6,'employee plus spouse'!AT7,'employee plus spouse'!AT8,'employee plus spouse'!AT9,'employee plus spouse'!AT10,'employee plus spouse'!AT11,'employee plus spouse'!AT12,'employee plus spouse'!AT13,'employee plus spouse'!AT14,'employee plus spouse'!AT15,'employee plus spouse'!AT16,'employee plus spouse'!AT17,'employee plus spouse'!AT18,'employee plus spouse'!AT19,'employee plus spouse'!AT20,'employee plus spouse'!AT21,'employee plus spouse'!AT22,'employee plus spouse'!AT23,'employee plus spouse'!AT24,'employee plus spouse'!AT25,'employee plus spouse'!AT26,'employee plus spouse'!AT27,'employee plus spouse'!AT28,'employee plus spouse'!AT29,),IF(OR(A6&gt;64,B6&gt;64),'employee only'!N6,0))</f>
        <v>0</v>
      </c>
      <c r="Q6" s="1">
        <f>IF(AND(A6&gt;64,B6&gt;64),CHOOSE('employee plus spouse'!X6,'employee plus spouse'!AW4,'employee plus spouse'!AW5,'employee plus spouse'!AW6,'employee plus spouse'!AW7,'employee plus spouse'!AW8,'employee plus spouse'!AW9,'employee plus spouse'!AW10,'employee plus spouse'!AW11,'employee plus spouse'!AW12,'employee plus spouse'!AW13,'employee plus spouse'!AW14,'employee plus spouse'!AW15,'employee plus spouse'!AW16,'employee plus spouse'!AW17,'employee plus spouse'!AW18,'employee plus spouse'!AW19,'employee plus spouse'!AW20,'employee plus spouse'!AW21,'employee plus spouse'!AW22,'employee plus spouse'!AW23,'employee plus spouse'!AW24,'employee plus spouse'!AW25,'employee plus spouse'!AW26,'employee plus spouse'!AW27,'employee plus spouse'!AW28,'employee plus spouse'!AW29,),IF(OR(A6&gt;64,B6&gt;64),'employee only'!O6,0))</f>
        <v>0</v>
      </c>
      <c r="R6" s="1">
        <f>IF(AND(A6&lt;65,B6&lt;65),0,IF(E6&gt;P6,0,P6-E6))</f>
        <v>0</v>
      </c>
      <c r="S6" s="1">
        <f>IF(AND(A6&gt;64,B6&gt;64),CHOOSE(X6,AU4,AU5,AU6,AU7,AU8,AU9,AU10,AU11,AU12,AU13,AU14,AU15,AU16,AU17,AU18,AU19,AU20,AU21,AU22,AU23,AU24,AU25,AU26,AU27,AU28,AU29),IF(AND(A6&lt;65,B6&gt;64),CHOOSE(X6,AU4,AU5,AU6,'employee plus spouse'!AU7,AU8,AU9,AU10,AU11,AU12,AU13,AU14,AU15,AU16,AU17,AU18,AU19,AU20,AU21,AU22,AU23,AU24,AU25,AU26,AU27,AU28,AU29)/2,IF(AND(A6&gt;64,B6&lt;65),'employee only'!Q6,0)))</f>
        <v>0</v>
      </c>
      <c r="U6" s="1">
        <f>IF(AND(A6&lt;65,B6&lt;65),0,IF(E6&gt;Q6,0,Q6-E6))</f>
        <v>0</v>
      </c>
      <c r="V6" s="1"/>
      <c r="X6" s="13">
        <f>MATCH('working page'!B19,AC4:AC29)</f>
        <v>10</v>
      </c>
      <c r="Y6" s="13">
        <f>'working page'!B19</f>
        <v>2024</v>
      </c>
      <c r="Z6" s="1">
        <f>CHOOSE(X6,AD4,AD5,AD6,AD7,AD8,AD9,AD10,AD11,AD12,AD13,AD14,AD15,AD16,AD17,AD18,AD19,AD20,AD21,AD22,AD23,AD24,AD25,AD26,AD27,AD28,AD29)</f>
        <v>415</v>
      </c>
      <c r="AA6" s="1">
        <f>CHOOSE(X6,AE4,AE5,AE6,AE7,AE8,AE9,AE10,AE11,AE12,AE13,AE14,AE15,AE16,AE17,AE18,AE19,AE20,AE21,AE22,AE23,AE24,AE25,AE26,AE27,AE28,AE29)</f>
        <v>180</v>
      </c>
      <c r="AC6" s="13">
        <v>2017</v>
      </c>
      <c r="AD6" s="1">
        <v>325</v>
      </c>
      <c r="AE6" s="3">
        <v>135</v>
      </c>
      <c r="AG6" s="14">
        <v>110</v>
      </c>
      <c r="AH6" s="14">
        <v>45</v>
      </c>
      <c r="AI6" s="13">
        <v>2017</v>
      </c>
      <c r="AJ6" s="1">
        <v>852.52</v>
      </c>
      <c r="AM6" s="1">
        <v>852.52</v>
      </c>
      <c r="AO6" s="1">
        <v>2046.95</v>
      </c>
      <c r="AR6" s="1">
        <v>2046.95</v>
      </c>
      <c r="AT6" s="1">
        <v>373.02</v>
      </c>
      <c r="AU6" s="1">
        <v>268</v>
      </c>
      <c r="AW6" s="1">
        <v>373.02</v>
      </c>
    </row>
    <row r="7" spans="1:49" x14ac:dyDescent="0.25">
      <c r="A7" s="13">
        <f>A6+1</f>
        <v>61</v>
      </c>
      <c r="B7" s="13">
        <f>B6+1</f>
        <v>58</v>
      </c>
      <c r="C7" s="14">
        <f>IF(AND(A7&lt;65,B7&lt;65),Z7*'working page'!$B$18/12,IF(AND(A7&gt;64,'employee plus spouse'!B7&gt;64),"Both on Medicare",IF(AND(A7&lt;65,B7&gt;64),'employee only'!B7,AA7*'working page'!$B$18/12)))</f>
        <v>1106.6666666666667</v>
      </c>
      <c r="D7" s="15" t="str">
        <f t="shared" ref="D7:D20" si="2">IF(AND(A7&lt;65,B7&lt;65),"None",IF(AND(A7&lt;65,B7&gt;64),"Spouse on Medicare",IF(AND(A7&gt;64,B7&lt;65),"Retiree on Medicare","Both on Medicare")))</f>
        <v>None</v>
      </c>
      <c r="E7" s="15">
        <f>IF(AND(A7&lt;65,B7&lt;65),0,IF(AND(A7&gt;64,B7&gt;64),'working page'!$B$18/12*CHOOSE('employee plus spouse'!X7,'employee plus spouse'!AG5,'employee plus spouse'!AG6,'employee plus spouse'!AG7,'employee plus spouse'!AG8,'employee plus spouse'!AG9,'employee plus spouse'!AG10,'employee plus spouse'!AG11,'employee plus spouse'!AG12,'employee plus spouse'!AG13,'employee plus spouse'!AG14,'employee plus spouse'!AG15,'employee plus spouse'!AG16,'employee plus spouse'!AG17,'employee plus spouse'!AG18,'employee plus spouse'!AG19,'employee plus spouse'!AG20,'employee plus spouse'!AG21,'employee plus spouse'!AG22,'employee plus spouse'!AG23,'employee plus spouse'!AG24,'employee plus spouse'!AG25,'employee plus spouse'!AG26,'employee plus spouse'!AG27,'employee plus spouse'!AG28,'employee plus spouse'!AG29,'employee plus spouse'!AG30),IF(AND(A7&gt;64,B7&lt;65),'employee only'!C7,IF(AND(A7&lt;65,B7&gt;64),'working page'!$B$18/12*CHOOSE('employee plus spouse'!X7,'employee plus spouse'!AH5,'employee plus spouse'!AH6,'employee plus spouse'!AH7,'employee plus spouse'!AH8,'employee plus spouse'!AH9,'employee plus spouse'!AH10,'employee plus spouse'!AH11,'employee plus spouse'!AH12,'employee plus spouse'!AH13,'employee plus spouse'!AH14,'employee plus spouse'!AH15,'employee plus spouse'!AH16,'employee plus spouse'!AH17,'employee plus spouse'!AH18,'employee plus spouse'!AH19,'employee plus spouse'!AH20,'employee plus spouse'!AH21,'employee plus spouse'!AH22,'employee plus spouse'!AH23,'employee plus spouse'!AH24,'employee plus spouse'!AH25,'employee plus spouse'!AH26,'employee plus spouse'!AH27,'employee plus spouse'!AH28,'employee plus spouse'!AH29,'employee plus spouse'!AH30,)))))</f>
        <v>0</v>
      </c>
      <c r="F7" s="14">
        <f>IF(AND(A7&lt;65,B7&lt;65),CHOOSE(X7,AJ5,AJ6,AJ7,AJ8,AJ9,AJ10,AJ11,AJ12,AJ13,AJ14,AJ15,AJ16,AJ17,AJ18,AJ19,AJ20,AJ21,AJ22,AJ23,AJ24,AJ25,AJ26,AJ27,AJ28,AJ29,AJ30),IF(AND(A7&gt;64,B7&gt;64),"Both on Medicare",'employee only'!D7))</f>
        <v>1594.0785000000001</v>
      </c>
      <c r="G7" s="14">
        <f>IF(AND(A7&lt;65,B7&lt;65),CHOOSE(X7,AM5,AM6,AM7,AM8,AM9,AM10,AM11,AM12,AM13,AM14,AM15,AM16,AM17,AM18,AM19,AM20,AM21,AM22,AM23,AM24,AM25,AM26,AM27,AM28,AM29,AM30),IF(AND(A7&gt;64,B7&gt;64),"Both on Medicare",'employee only'!E7))</f>
        <v>1639.6236000000001</v>
      </c>
      <c r="H7" s="14">
        <f t="shared" si="0"/>
        <v>487.41183333333333</v>
      </c>
      <c r="I7" s="14">
        <f t="shared" si="1"/>
        <v>532.95693333333338</v>
      </c>
      <c r="K7" s="14">
        <f>IF(AND(A7&lt;65,B7&lt;65),CHOOSE(X7,AO5,AO6,AO7,AO8,AO9,AO10,AO11,AO12,AO13,AO14,AO15,AO16,AO17,AO18,AO19,AO20,AO21,AO22,AO23,AO24,AO25,AO26,AO27,AO28,AO29,AO30),IF(AND(A7&gt;64,B7&gt;64),"Both on Medicare",'employee only'!I7))</f>
        <v>3343.4730000000004</v>
      </c>
      <c r="L7" s="14">
        <f>IF(AND(A7&lt;65,B7&lt;65),CHOOSE(X7,AR5,AR6,AR7,AR8,AR9,AR10,AR11,AR12,AR13,AR14,AR15,AR16,AR17,AR18,AR19,AR20,AR21,AR22,AR23,AR24,AR25,AR26,AR27,AR28,AR29,AR30),IF(AND(A7&gt;64,B7&gt;64),"Both on Medicare",'employee only'!J7))</f>
        <v>3439.0008000000003</v>
      </c>
      <c r="M7" s="14">
        <f t="shared" ref="M7:M20" si="3">IF(C7="Both on Medicare","Both on Medicare",IF(C7&gt;K7,0,K7-C7))</f>
        <v>2236.8063333333339</v>
      </c>
      <c r="N7" s="14">
        <f t="shared" ref="N7:N20" si="4">IF(C7="Both on Medicare","Both on Medicare",IF(C7&gt;L7,0,L7-C7))</f>
        <v>2332.3341333333337</v>
      </c>
      <c r="P7" s="1">
        <f>IF(AND(A7&gt;64,B7&gt;64),CHOOSE('employee plus spouse'!X7,'employee plus spouse'!AT5,'employee plus spouse'!AT6,'employee plus spouse'!AT7,'employee plus spouse'!AT8,'employee plus spouse'!AT9,'employee plus spouse'!AT10,'employee plus spouse'!AT11,'employee plus spouse'!AT12,'employee plus spouse'!AT13,'employee plus spouse'!AT14,'employee plus spouse'!AT15,'employee plus spouse'!AT16,'employee plus spouse'!AT17,'employee plus spouse'!AT18,'employee plus spouse'!AT19,'employee plus spouse'!AT20,'employee plus spouse'!AT21,'employee plus spouse'!AT22,'employee plus spouse'!AT23,'employee plus spouse'!AT24,'employee plus spouse'!AT25,'employee plus spouse'!AT26,'employee plus spouse'!AT27,'employee plus spouse'!AT28,'employee plus spouse'!AT29,'employee plus spouse'!AT30,),IF(OR(A7&gt;64,B7&gt;64),'employee only'!N7,0))</f>
        <v>0</v>
      </c>
      <c r="Q7" s="1">
        <f>IF(AND(A7&gt;64,B7&gt;64),CHOOSE('employee plus spouse'!X7,'employee plus spouse'!AW5,'employee plus spouse'!AW6,'employee plus spouse'!AW7,'employee plus spouse'!AW8,'employee plus spouse'!AW9,'employee plus spouse'!AW10,'employee plus spouse'!AW11,'employee plus spouse'!AW12,'employee plus spouse'!AW13,'employee plus spouse'!AW14,'employee plus spouse'!AW15,'employee plus spouse'!AW16,'employee plus spouse'!AW17,'employee plus spouse'!AW18,'employee plus spouse'!AW19,'employee plus spouse'!AW20,'employee plus spouse'!AW21,'employee plus spouse'!AW22,'employee plus spouse'!AW23,'employee plus spouse'!AW24,'employee plus spouse'!AW25,'employee plus spouse'!AW26,'employee plus spouse'!AW27,'employee plus spouse'!AW28,'employee plus spouse'!AW29,'employee plus spouse'!AW30,),IF(OR(A7&gt;64,B7&gt;64),'employee only'!O7,0))</f>
        <v>0</v>
      </c>
      <c r="R7" s="1">
        <f t="shared" ref="R7:R20" si="5">IF(AND(A7&lt;65,B7&lt;65),0,IF(E7&gt;P7,0,P7-E7))</f>
        <v>0</v>
      </c>
      <c r="S7" s="1">
        <f>IF(AND(A7&gt;64,B7&gt;64),CHOOSE(X7,AU5,AU6,AU7,AU8,AU9,AU10,AU11,AU12,AU13,AU14,AU15,AU16,AU17,AU18,AU19,AU20,AU21,AU22,AU23,AU24,AU25,AU26,AU27,AU28,AU29,AU30),IF(AND(A7&lt;65,B7&gt;64),CHOOSE(X7,AU5,AU6,AU7,'employee plus spouse'!AU8,AU9,AU10,AU11,AU12,AU13,AU14,AU15,AU16,AU17,AU18,AU19,AU20,AU21,AU22,AU23,AU24,AU25,AU26,AU27,AU28,AU29,AU30)/2,IF(AND(A7&gt;64,B7&lt;65),'employee only'!Q7,0)))</f>
        <v>0</v>
      </c>
      <c r="U7" s="1">
        <f t="shared" ref="U7:U20" si="6">IF(AND(A7&lt;65,B7&lt;65),0,IF(E7&gt;Q7,0,Q7-E7))</f>
        <v>0</v>
      </c>
      <c r="V7" s="1"/>
      <c r="X7" s="13">
        <f>X6</f>
        <v>10</v>
      </c>
      <c r="Y7" s="13">
        <f>Y6+1</f>
        <v>2025</v>
      </c>
      <c r="Z7" s="1">
        <f t="shared" ref="Z7:Z20" si="7">CHOOSE(X7,AD5,AD6,AD7,AD8,AD9,AD10,AD11,AD12,AD13,AD14,AD15,AD16,AD17,AD18,AD19,AD20,AD21,AD22,AD23,AD24,AD25,AD26,AD27,AD28,AD29,AD30)</f>
        <v>415</v>
      </c>
      <c r="AA7" s="1">
        <f t="shared" ref="AA7:AA20" si="8">CHOOSE(X7,AE5,AE6,AE7,AE8,AE9,AE10,AE11,AE12,AE13,AE14,AE15,AE16,AE17,AE18,AE19,AE20,AE21,AE22,AE23,AE24,AE25,AE26,AE27,AE28,AE29,AE30)</f>
        <v>180</v>
      </c>
      <c r="AC7" s="13">
        <v>2018</v>
      </c>
      <c r="AD7" s="1">
        <v>325</v>
      </c>
      <c r="AE7" s="3">
        <v>135</v>
      </c>
      <c r="AG7" s="14">
        <v>110</v>
      </c>
      <c r="AH7" s="14">
        <v>45</v>
      </c>
      <c r="AI7" s="13">
        <v>2018</v>
      </c>
      <c r="AJ7" s="1">
        <v>996.18</v>
      </c>
      <c r="AM7" s="1">
        <v>996.18</v>
      </c>
      <c r="AO7" s="1">
        <v>2359.0700000000002</v>
      </c>
      <c r="AR7" s="1">
        <v>2359.0700000000002</v>
      </c>
      <c r="AT7" s="1">
        <v>373.02</v>
      </c>
      <c r="AU7" s="1">
        <v>268</v>
      </c>
      <c r="AW7" s="1">
        <v>373.02</v>
      </c>
    </row>
    <row r="8" spans="1:49" x14ac:dyDescent="0.25">
      <c r="A8" s="13">
        <f t="shared" ref="A8:A20" si="9">A7+1</f>
        <v>62</v>
      </c>
      <c r="B8" s="13">
        <f t="shared" ref="B8:B20" si="10">B7+1</f>
        <v>59</v>
      </c>
      <c r="C8" s="14">
        <f>IF(AND(A8&lt;65,B8&lt;65),Z8*'working page'!$B$18/12,IF(AND(A8&gt;64,'employee plus spouse'!B8&gt;64),"Both on Medicare",IF(AND(A8&lt;65,B8&gt;64),'employee only'!B8,AA8*'working page'!$B$18/12)))</f>
        <v>1160</v>
      </c>
      <c r="D8" s="15" t="str">
        <f t="shared" si="2"/>
        <v>None</v>
      </c>
      <c r="E8" s="15">
        <f>IF(AND(A8&lt;65,B8&lt;65),0,IF(AND(A8&gt;64,B8&gt;64),'working page'!$B$18/12*CHOOSE('employee plus spouse'!X8,'employee plus spouse'!AG6,'employee plus spouse'!AG7,'employee plus spouse'!AG8,'employee plus spouse'!AG9,'employee plus spouse'!AG10,'employee plus spouse'!AG11,'employee plus spouse'!AG12,'employee plus spouse'!AG13,'employee plus spouse'!AG14,'employee plus spouse'!AG15,'employee plus spouse'!AG16,'employee plus spouse'!AG17,'employee plus spouse'!AG18,'employee plus spouse'!AG19,'employee plus spouse'!AG20,'employee plus spouse'!AG21,'employee plus spouse'!AG22,'employee plus spouse'!AG23,'employee plus spouse'!AG24,'employee plus spouse'!AG25,'employee plus spouse'!AG26,'employee plus spouse'!AG27,'employee plus spouse'!AG28,'employee plus spouse'!AG29,'employee plus spouse'!AG30,'employee plus spouse'!AG31),IF(AND(A8&gt;64,B8&lt;65),'employee only'!C8,IF(AND(A8&lt;65,B8&gt;64),'working page'!$B$18/12*CHOOSE('employee plus spouse'!X8,'employee plus spouse'!AH6,'employee plus spouse'!AH7,'employee plus spouse'!AH8,'employee plus spouse'!AH9,'employee plus spouse'!AH10,'employee plus spouse'!AH11,'employee plus spouse'!AH12,'employee plus spouse'!AH13,'employee plus spouse'!AH14,'employee plus spouse'!AH15,'employee plus spouse'!AH16,'employee plus spouse'!AH17,'employee plus spouse'!AH18,'employee plus spouse'!AH19,'employee plus spouse'!AH20,'employee plus spouse'!AH21,'employee plus spouse'!AH22,'employee plus spouse'!AH23,'employee plus spouse'!AH24,'employee plus spouse'!AH25,'employee plus spouse'!AH26,'employee plus spouse'!AH27,'employee plus spouse'!AH28,'employee plus spouse'!AH29,'employee plus spouse'!AH30,'employee plus spouse'!AH31,)))))</f>
        <v>0</v>
      </c>
      <c r="F8" s="14">
        <f>IF(AND(A8&lt;65,B8&lt;65),CHOOSE(X8,AJ6,AJ7,AJ8,AJ9,AJ10,AJ11,AJ12,AJ13,AJ14,AJ15,AJ16,AJ17,AJ18,AJ19,AJ20,AJ21,AJ22,AJ23,AJ24,AJ25,AJ26,AJ27,AJ28,AJ29,AJ30,AJ31),IF(AND(A8&gt;64,B8&gt;64),"Both on Medicare",'employee only'!D8))</f>
        <v>1673.7824250000001</v>
      </c>
      <c r="G8" s="14">
        <f>IF(AND(A8&lt;65,B8&lt;65),CHOOSE(X8,AM6,AM7,AM8,AM9,AM10,AM11,AM12,AM13,AM14,AM15,AM16,AM17,AM18,AM19,AM20,AM21,AM22,AM23,AM24,AM25,AM26,AM27,AM28,AM29,AM30,AM31),IF(AND(A8&gt;64,B8&gt;64),"Both on Medicare",'employee only'!E8))</f>
        <v>1770.7934880000003</v>
      </c>
      <c r="H8" s="14">
        <f t="shared" si="0"/>
        <v>513.7824250000001</v>
      </c>
      <c r="I8" s="14">
        <f t="shared" si="1"/>
        <v>610.79348800000025</v>
      </c>
      <c r="K8" s="14">
        <f>IF(AND(A8&lt;65,B8&lt;65),CHOOSE(X8,AO6,AO7,AO8,AO9,AO10,AO11,AO12,AO13,AO14,AO15,AO16,AO17,AO18,AO19,AO20,AO21,AO22,AO23,AO24,AO25,AO26,AO27,AO28,AO29,AO30,AO31),IF(AND(A8&gt;64,B8&gt;64),"Both on Medicare",'employee only'!I8))</f>
        <v>3510.6466500000006</v>
      </c>
      <c r="L8" s="14">
        <f>IF(AND(A8&lt;65,B8&lt;65),CHOOSE(X8,AR6,AR7,AR8,AR9,AR10,AR11,AR12,AR13,AR14,AR15,AR16,AR17,AR18,AR19,AR20,AR21,AR22,AR23,AR24,AR25,AR26,AR27,AR28,AR29,AR30,AR31),IF(AND(A8&gt;64,B8&gt;64),"Both on Medicare",'employee only'!J8))</f>
        <v>3714.1208640000004</v>
      </c>
      <c r="M8" s="14">
        <f t="shared" si="3"/>
        <v>2350.6466500000006</v>
      </c>
      <c r="N8" s="14">
        <f t="shared" si="4"/>
        <v>2554.1208640000004</v>
      </c>
      <c r="P8" s="1">
        <f>IF(AND(A8&gt;64,B8&gt;64),CHOOSE('employee plus spouse'!X8,'employee plus spouse'!AT6,'employee plus spouse'!AT7,'employee plus spouse'!AT8,'employee plus spouse'!AT9,'employee plus spouse'!AT10,'employee plus spouse'!AT11,'employee plus spouse'!AT12,'employee plus spouse'!AT13,'employee plus spouse'!AT14,'employee plus spouse'!AT15,'employee plus spouse'!AT16,'employee plus spouse'!AT17,'employee plus spouse'!AT18,'employee plus spouse'!AT19,'employee plus spouse'!AT20,'employee plus spouse'!AT21,'employee plus spouse'!AT22,'employee plus spouse'!AT23,'employee plus spouse'!AT24,'employee plus spouse'!AT25,'employee plus spouse'!AT26,'employee plus spouse'!AT27,'employee plus spouse'!AT28,'employee plus spouse'!AT29,'employee plus spouse'!AT30,'employee plus spouse'!AT31,),IF(OR(A8&gt;64,B8&gt;64),'employee only'!N8,0))</f>
        <v>0</v>
      </c>
      <c r="Q8" s="1">
        <f>IF(AND(A8&gt;64,B8&gt;64),CHOOSE('employee plus spouse'!X8,'employee plus spouse'!AW6,'employee plus spouse'!AW7,'employee plus spouse'!AW8,'employee plus spouse'!AW9,'employee plus spouse'!AW10,'employee plus spouse'!AW11,'employee plus spouse'!AW12,'employee plus spouse'!AW13,'employee plus spouse'!AW14,'employee plus spouse'!AW15,'employee plus spouse'!AW16,'employee plus spouse'!AW17,'employee plus spouse'!AW18,'employee plus spouse'!AW19,'employee plus spouse'!AW20,'employee plus spouse'!AW21,'employee plus spouse'!AW22,'employee plus spouse'!AW23,'employee plus spouse'!AW24,'employee plus spouse'!AW25,'employee plus spouse'!AW26,'employee plus spouse'!AW27,'employee plus spouse'!AW28,'employee plus spouse'!AW29,'employee plus spouse'!AW30,'employee plus spouse'!AW31,),IF(OR(A8&gt;64,B8&gt;64),'employee only'!O8,0))</f>
        <v>0</v>
      </c>
      <c r="R8" s="1">
        <f t="shared" si="5"/>
        <v>0</v>
      </c>
      <c r="S8" s="1">
        <f>IF(AND(A8&gt;64,B8&gt;64),CHOOSE(X8,AU6,AU7,AU8,AU9,AU10,AU11,AU12,AU13,AU14,AU15,AU16,AU17,AU18,AU19,AU20,AU21,AU22,AU23,AU24,AU25,AU26,AU27,AU28,AU29,AU30,AU31),IF(AND(A8&lt;65,B8&gt;64),CHOOSE(X8,AU6,AU7,AU8,'employee plus spouse'!AU9,AU10,AU11,AU12,AU13,AU14,AU15,AU16,AU17,AU18,AU19,AU20,AU21,AU22,AU23,AU24,AU25,AU26,AU27,AU28,AU29,AU30,AU31)/2,IF(AND(A8&gt;64,B8&lt;65),'employee only'!Q8,0)))</f>
        <v>0</v>
      </c>
      <c r="U8" s="1">
        <f t="shared" si="6"/>
        <v>0</v>
      </c>
      <c r="V8" s="1"/>
      <c r="X8" s="13">
        <f t="shared" ref="X8:X20" si="11">X7</f>
        <v>10</v>
      </c>
      <c r="Y8" s="13">
        <f t="shared" ref="Y8:Y20" si="12">Y7+1</f>
        <v>2026</v>
      </c>
      <c r="Z8" s="1">
        <f t="shared" si="7"/>
        <v>435</v>
      </c>
      <c r="AA8" s="1">
        <f t="shared" si="8"/>
        <v>190</v>
      </c>
      <c r="AC8" s="13">
        <v>2019</v>
      </c>
      <c r="AD8" s="1">
        <v>395</v>
      </c>
      <c r="AE8" s="3">
        <v>170</v>
      </c>
      <c r="AG8" s="14">
        <v>110</v>
      </c>
      <c r="AH8" s="14">
        <v>45</v>
      </c>
      <c r="AI8" s="13">
        <v>2019</v>
      </c>
      <c r="AJ8" s="1">
        <v>1026.19</v>
      </c>
      <c r="AM8" s="1">
        <v>1026.19</v>
      </c>
      <c r="AO8" s="1">
        <v>2495.2399999999998</v>
      </c>
      <c r="AR8" s="1">
        <v>2495.2399999999998</v>
      </c>
      <c r="AT8" s="1">
        <v>333.1</v>
      </c>
      <c r="AU8" s="1">
        <v>271</v>
      </c>
      <c r="AW8" s="1">
        <v>333.1</v>
      </c>
    </row>
    <row r="9" spans="1:49" x14ac:dyDescent="0.25">
      <c r="A9" s="13">
        <f t="shared" si="9"/>
        <v>63</v>
      </c>
      <c r="B9" s="13">
        <f t="shared" si="10"/>
        <v>60</v>
      </c>
      <c r="C9" s="14">
        <f>IF(AND(A9&lt;65,B9&lt;65),Z9*'working page'!$B$18/12,IF(AND(A9&gt;64,'employee plus spouse'!B9&gt;64),"Both on Medicare",IF(AND(A9&lt;65,B9&gt;64),'employee only'!B9,AA9*'working page'!$B$18/12)))</f>
        <v>1160</v>
      </c>
      <c r="D9" s="15" t="str">
        <f t="shared" si="2"/>
        <v>None</v>
      </c>
      <c r="E9" s="15">
        <f>IF(AND(A9&lt;65,B9&lt;65),0,IF(AND(A9&gt;64,B9&gt;64),'working page'!$B$18/12*CHOOSE('employee plus spouse'!X9,'employee plus spouse'!AG7,'employee plus spouse'!AG8,'employee plus spouse'!AG9,'employee plus spouse'!AG10,'employee plus spouse'!AG11,'employee plus spouse'!AG12,'employee plus spouse'!AG13,'employee plus spouse'!AG14,'employee plus spouse'!AG15,'employee plus spouse'!AG16,'employee plus spouse'!AG17,'employee plus spouse'!AG18,'employee plus spouse'!AG19,'employee plus spouse'!AG20,'employee plus spouse'!AG21,'employee plus spouse'!AG22,'employee plus spouse'!AG23,'employee plus spouse'!AG24,'employee plus spouse'!AG25,'employee plus spouse'!AG26,'employee plus spouse'!AG27,'employee plus spouse'!AG28,'employee plus spouse'!AG29,'employee plus spouse'!AG30,'employee plus spouse'!AG31,'employee plus spouse'!AG32),IF(AND(A9&gt;64,B9&lt;65),'employee only'!C9,IF(AND(A9&lt;65,B9&gt;64),'working page'!$B$18/12*CHOOSE('employee plus spouse'!X9,'employee plus spouse'!AH7,'employee plus spouse'!AH8,'employee plus spouse'!AH9,'employee plus spouse'!AH10,'employee plus spouse'!AH11,'employee plus spouse'!AH12,'employee plus spouse'!AH13,'employee plus spouse'!AH14,'employee plus spouse'!AH15,'employee plus spouse'!AH16,'employee plus spouse'!AH17,'employee plus spouse'!AH18,'employee plus spouse'!AH19,'employee plus spouse'!AH20,'employee plus spouse'!AH21,'employee plus spouse'!AH22,'employee plus spouse'!AH23,'employee plus spouse'!AH24,'employee plus spouse'!AH25,'employee plus spouse'!AH26,'employee plus spouse'!AH27,'employee plus spouse'!AH28,'employee plus spouse'!AH29,'employee plus spouse'!AH30,'employee plus spouse'!AH31,'employee plus spouse'!AH32,)))))</f>
        <v>0</v>
      </c>
      <c r="F9" s="14">
        <f>IF(AND(A9&lt;65,B9&lt;65),CHOOSE(X9,AJ7,AJ8,AJ9,AJ10,AJ11,AJ12,AJ13,AJ14,AJ15,AJ16,AJ17,AJ18,AJ19,AJ20,AJ21,AJ22,AJ23,AJ24,AJ25,AJ26,AJ27,AJ28,AJ29,AJ30,AJ31,AJ32),IF(AND(A9&gt;64,B9&gt;64),"Both on Medicare",'employee only'!D9))</f>
        <v>1757.4715462500001</v>
      </c>
      <c r="G9" s="14">
        <f>IF(AND(A9&lt;65,B9&lt;65),CHOOSE(X9,AM7,AM8,AM9,AM10,AM11,AM12,AM13,AM14,AM15,AM16,AM17,AM18,AM19,AM20,AM21,AM22,AM23,AM24,AM25,AM26,AM27,AM28,AM29,AM30,AM31,AM32),IF(AND(A9&gt;64,B9&gt;64),"Both on Medicare",'employee only'!E9))</f>
        <v>1912.4569670400003</v>
      </c>
      <c r="H9" s="14">
        <f t="shared" si="0"/>
        <v>597.47154625000007</v>
      </c>
      <c r="I9" s="14">
        <f t="shared" si="1"/>
        <v>752.45696704000034</v>
      </c>
      <c r="K9" s="14">
        <f>IF(AND(A9&lt;65,B9&lt;65),CHOOSE(X9,AO7,AO8,AO9,AO10,AO11,AO12,AO13,AO14,AO15,AO16,AO17,AO18,AO19,AO20,AO21,AO22,AO23,AO24,AO25,AO26,AO27,AO28,AO29,AO30,AO31,AO32),IF(AND(A9&gt;64,B9&gt;64),"Both on Medicare",'employee only'!I9))</f>
        <v>3686.178982500001</v>
      </c>
      <c r="L9" s="14">
        <f>IF(AND(A9&lt;65,B9&lt;65),CHOOSE(X9,AR7,AR8,AR9,AR10,AR11,AR12,AR13,AR14,AR15,AR16,AR17,AR18,AR19,AR20,AR21,AR22,AR23,AR24,AR25,AR26,AR27,AR28,AR29,AR30,AR31,AR32),IF(AND(A9&gt;64,B9&gt;64),"Both on Medicare",'employee only'!J9))</f>
        <v>4011.2505331200009</v>
      </c>
      <c r="M9" s="14">
        <f t="shared" si="3"/>
        <v>2526.178982500001</v>
      </c>
      <c r="N9" s="14">
        <f t="shared" si="4"/>
        <v>2851.2505331200009</v>
      </c>
      <c r="P9" s="1">
        <f>IF(AND(A9&gt;64,B9&gt;64),CHOOSE('employee plus spouse'!X9,'employee plus spouse'!AT7,'employee plus spouse'!AT8,'employee plus spouse'!AT9,'employee plus spouse'!AT10,'employee plus spouse'!AT11,'employee plus spouse'!AT12,'employee plus spouse'!AT13,'employee plus spouse'!AT14,'employee plus spouse'!AT15,'employee plus spouse'!AT16,'employee plus spouse'!AT17,'employee plus spouse'!AT18,'employee plus spouse'!AT19,'employee plus spouse'!AT20,'employee plus spouse'!AT21,'employee plus spouse'!AT22,'employee plus spouse'!AT23,'employee plus spouse'!AT24,'employee plus spouse'!AT25,'employee plus spouse'!AT26,'employee plus spouse'!AT27,'employee plus spouse'!AT28,'employee plus spouse'!AT29,'employee plus spouse'!AT30,'employee plus spouse'!AT31,'employee plus spouse'!AT32,),IF(OR(A9&gt;64,B9&gt;64),'employee only'!N9,0))</f>
        <v>0</v>
      </c>
      <c r="Q9" s="1">
        <f>IF(AND(A9&gt;64,B9&gt;64),CHOOSE('employee plus spouse'!X9,'employee plus spouse'!AW7,'employee plus spouse'!AW8,'employee plus spouse'!AW9,'employee plus spouse'!AW10,'employee plus spouse'!AW11,'employee plus spouse'!AW12,'employee plus spouse'!AW13,'employee plus spouse'!AW14,'employee plus spouse'!AW15,'employee plus spouse'!AW16,'employee plus spouse'!AW17,'employee plus spouse'!AW18,'employee plus spouse'!AW19,'employee plus spouse'!AW20,'employee plus spouse'!AW21,'employee plus spouse'!AW22,'employee plus spouse'!AW23,'employee plus spouse'!AW24,'employee plus spouse'!AW25,'employee plus spouse'!AW26,'employee plus spouse'!AW27,'employee plus spouse'!AW28,'employee plus spouse'!AW29,'employee plus spouse'!AW30,'employee plus spouse'!AW31,'employee plus spouse'!AW32,),IF(OR(A9&gt;64,B9&gt;64),'employee only'!O9,0))</f>
        <v>0</v>
      </c>
      <c r="R9" s="1">
        <f t="shared" si="5"/>
        <v>0</v>
      </c>
      <c r="S9" s="1">
        <f>IF(AND(A9&gt;64,B9&gt;64),CHOOSE(X9,AU7,AU8,AU9,AU10,AU11,AU12,AU13,AU14,AU15,AU16,AU17,AU18,AU19,AU20,AU21,AU22,AU23,AU24,AU25,AU26,AU27,AU28,AU29,AU30,AU31,AU32),IF(AND(A9&lt;65,B9&gt;64),CHOOSE(X9,AU7,AU8,AU9,'employee plus spouse'!AU10,AU11,AU12,AU13,AU14,AU15,AU16,AU17,AU18,AU19,AU20,AU21,AU22,AU23,AU24,AU25,AU26,AU27,AU28,AU29,AU30,AU31,AU32)/2,IF(AND(A9&gt;64,B9&lt;65),'employee only'!Q9,0)))</f>
        <v>0</v>
      </c>
      <c r="U9" s="1">
        <f t="shared" si="6"/>
        <v>0</v>
      </c>
      <c r="V9" s="1"/>
      <c r="X9" s="13">
        <f t="shared" si="11"/>
        <v>10</v>
      </c>
      <c r="Y9" s="13">
        <f t="shared" si="12"/>
        <v>2027</v>
      </c>
      <c r="Z9" s="1">
        <f t="shared" si="7"/>
        <v>435</v>
      </c>
      <c r="AA9" s="1">
        <f t="shared" si="8"/>
        <v>190</v>
      </c>
      <c r="AC9" s="13">
        <v>2020</v>
      </c>
      <c r="AD9" s="1">
        <v>395</v>
      </c>
      <c r="AE9" s="3">
        <v>170</v>
      </c>
      <c r="AG9" s="14">
        <v>110</v>
      </c>
      <c r="AH9" s="14">
        <v>45</v>
      </c>
      <c r="AI9" s="13">
        <v>2020</v>
      </c>
      <c r="AJ9" s="1">
        <v>1104.1600000000001</v>
      </c>
      <c r="AM9" s="1">
        <v>1104.1600000000001</v>
      </c>
      <c r="AO9" s="1">
        <v>2714.16</v>
      </c>
      <c r="AR9" s="1">
        <v>2714.16</v>
      </c>
      <c r="AT9" s="1">
        <v>333.1</v>
      </c>
      <c r="AU9" s="1">
        <v>289.2</v>
      </c>
      <c r="AW9" s="1">
        <v>333.1</v>
      </c>
    </row>
    <row r="10" spans="1:49" x14ac:dyDescent="0.25">
      <c r="A10" s="13">
        <f t="shared" si="9"/>
        <v>64</v>
      </c>
      <c r="B10" s="13">
        <f t="shared" si="10"/>
        <v>61</v>
      </c>
      <c r="C10" s="14">
        <f>IF(AND(A10&lt;65,B10&lt;65),Z10*'working page'!$B$18/12,IF(AND(A10&gt;64,'employee plus spouse'!B10&gt;64),"Both on Medicare",IF(AND(A10&lt;65,B10&gt;64),'employee only'!B10,AA10*'working page'!$B$18/12)))</f>
        <v>1160</v>
      </c>
      <c r="D10" s="15" t="str">
        <f t="shared" si="2"/>
        <v>None</v>
      </c>
      <c r="E10" s="15">
        <f>IF(AND(A10&lt;65,B10&lt;65),0,IF(AND(A10&gt;64,B10&gt;64),'working page'!$B$18/12*CHOOSE('employee plus spouse'!X10,'employee plus spouse'!AG8,'employee plus spouse'!AG9,'employee plus spouse'!AG10,'employee plus spouse'!AG11,'employee plus spouse'!AG12,'employee plus spouse'!AG13,'employee plus spouse'!AG14,'employee plus spouse'!AG15,'employee plus spouse'!AG16,'employee plus spouse'!AG17,'employee plus spouse'!AG18,'employee plus spouse'!AG19,'employee plus spouse'!AG20,'employee plus spouse'!AG21,'employee plus spouse'!AG22,'employee plus spouse'!AG23,'employee plus spouse'!AG24,'employee plus spouse'!AG25,'employee plus spouse'!AG26,'employee plus spouse'!AG27,'employee plus spouse'!AG28,'employee plus spouse'!AG29,'employee plus spouse'!AG30,'employee plus spouse'!AG31,'employee plus spouse'!AG32,'employee plus spouse'!AG33),IF(AND(A10&gt;64,B10&lt;65),'employee only'!C10,IF(AND(A10&lt;65,B10&gt;64),'working page'!$B$18/12*CHOOSE('employee plus spouse'!X10,'employee plus spouse'!AH8,'employee plus spouse'!AH9,'employee plus spouse'!AH10,'employee plus spouse'!AH11,'employee plus spouse'!AH12,'employee plus spouse'!AH13,'employee plus spouse'!AH14,'employee plus spouse'!AH15,'employee plus spouse'!AH16,'employee plus spouse'!AH17,'employee plus spouse'!AH18,'employee plus spouse'!AH19,'employee plus spouse'!AH20,'employee plus spouse'!AH21,'employee plus spouse'!AH22,'employee plus spouse'!AH23,'employee plus spouse'!AH24,'employee plus spouse'!AH25,'employee plus spouse'!AH26,'employee plus spouse'!AH27,'employee plus spouse'!AH28,'employee plus spouse'!AH29,'employee plus spouse'!AH30,'employee plus spouse'!AH31,'employee plus spouse'!AH32,'employee plus spouse'!AH33,)))))</f>
        <v>0</v>
      </c>
      <c r="F10" s="14">
        <f>IF(AND(A10&lt;65,B10&lt;65),CHOOSE(X10,AJ8,AJ9,AJ10,AJ11,AJ12,AJ13,AJ14,AJ15,AJ16,AJ17,AJ18,AJ19,AJ20,AJ21,AJ22,AJ23,AJ24,AJ25,AJ26,AJ27,AJ28,AJ29,AJ30,AJ31,AJ32,AJ33),IF(AND(A10&gt;64,B10&gt;64),"Both on Medicare",'employee only'!D10))</f>
        <v>1845.3451235625002</v>
      </c>
      <c r="G10" s="14">
        <f>IF(AND(A10&lt;65,B10&lt;65),CHOOSE(X10,AM8,AM9,AM10,AM11,AM12,AM13,AM14,AM15,AM16,AM17,AM18,AM19,AM20,AM21,AM22,AM23,AM24,AM25,AM26,AM27,AM28,AM29,AM30,AM31,AM32,AM33),IF(AND(A10&gt;64,B10&gt;64),"Both on Medicare",'employee only'!E10))</f>
        <v>2065.4535244032004</v>
      </c>
      <c r="H10" s="14">
        <f t="shared" si="0"/>
        <v>685.34512356250025</v>
      </c>
      <c r="I10" s="14">
        <f t="shared" si="1"/>
        <v>905.45352440320039</v>
      </c>
      <c r="K10" s="14">
        <f>IF(AND(A10&lt;65,B10&lt;65),CHOOSE(X10,AO8,AO9,AO10,AO11,AO12,AO13,AO14,AO15,AO16,AO17,AO18,AO19,AO20,AO21,AO22,AO23,AO24,AO25,AO26,AO27,AO28,AO29,AO30,AO31,AO32,AO33),IF(AND(A10&gt;64,B10&gt;64),"Both on Medicare",'employee only'!I10))</f>
        <v>3870.4879316250012</v>
      </c>
      <c r="L10" s="14">
        <f>IF(AND(A10&lt;65,B10&lt;65),CHOOSE(X10,AR8,AR9,AR10,AR11,AR12,AR13,AR14,AR15,AR16,AR17,AR18,AR19,AR20,AR21,AR22,AR23,AR24,AR25,AR26,AR27,AR28,AR29,AR30,AR31,AR32,AR33),IF(AND(A10&gt;64,B10&gt;64),"Both on Medicare",'employee only'!J10))</f>
        <v>4332.1505757696013</v>
      </c>
      <c r="M10" s="14">
        <f t="shared" si="3"/>
        <v>2710.4879316250012</v>
      </c>
      <c r="N10" s="14">
        <f t="shared" si="4"/>
        <v>3172.1505757696013</v>
      </c>
      <c r="P10" s="1">
        <f>IF(AND(A10&gt;64,B10&gt;64),CHOOSE('employee plus spouse'!X10,'employee plus spouse'!AT8,'employee plus spouse'!AT9,'employee plus spouse'!AT10,'employee plus spouse'!AT11,'employee plus spouse'!AT12,'employee plus spouse'!AT13,'employee plus spouse'!AT14,'employee plus spouse'!AT15,'employee plus spouse'!AT16,'employee plus spouse'!AT17,'employee plus spouse'!AT18,'employee plus spouse'!AT19,'employee plus spouse'!AT20,'employee plus spouse'!AT21,'employee plus spouse'!AT22,'employee plus spouse'!AT23,'employee plus spouse'!AT24,'employee plus spouse'!AT25,'employee plus spouse'!AT26,'employee plus spouse'!AT27,'employee plus spouse'!AT28,'employee plus spouse'!AT29,'employee plus spouse'!AT30,'employee plus spouse'!AT31,'employee plus spouse'!AT32,'employee plus spouse'!AT33,),IF(OR(A10&gt;64,B10&gt;64),'employee only'!N10,0))</f>
        <v>0</v>
      </c>
      <c r="Q10" s="1">
        <f>IF(AND(A10&gt;64,B10&gt;64),CHOOSE('employee plus spouse'!X10,'employee plus spouse'!AW8,'employee plus spouse'!AW9,'employee plus spouse'!AW10,'employee plus spouse'!AW11,'employee plus spouse'!AW12,'employee plus spouse'!AW13,'employee plus spouse'!AW14,'employee plus spouse'!AW15,'employee plus spouse'!AW16,'employee plus spouse'!AW17,'employee plus spouse'!AW18,'employee plus spouse'!AW19,'employee plus spouse'!AW20,'employee plus spouse'!AW21,'employee plus spouse'!AW22,'employee plus spouse'!AW23,'employee plus spouse'!AW24,'employee plus spouse'!AW25,'employee plus spouse'!AW26,'employee plus spouse'!AW27,'employee plus spouse'!AW28,'employee plus spouse'!AW29,'employee plus spouse'!AW30,'employee plus spouse'!AW31,'employee plus spouse'!AW32,'employee plus spouse'!AW33,),IF(OR(A10&gt;64,B10&gt;64),'employee only'!O10,0))</f>
        <v>0</v>
      </c>
      <c r="R10" s="1">
        <f t="shared" si="5"/>
        <v>0</v>
      </c>
      <c r="S10" s="1">
        <f>IF(AND(A10&gt;64,B10&gt;64),CHOOSE(X10,AU8,AU9,AU10,AU11,AU12,AU13,AU14,AU15,AU16,AU17,AU18,AU19,AU20,AU21,AU22,AU23,AU24,AU25,AU26,AU27,AU28,AU29,AU30,AU31,AU32,AU33),IF(AND(A10&lt;65,B10&gt;64),CHOOSE(X10,AU8,AU9,AU10,'employee plus spouse'!AU11,AU12,AU13,AU14,AU15,AU16,AU17,AU18,AU19,AU20,AU21,AU22,AU23,AU24,AU25,AU26,AU27,AU28,AU29,AU30,AU31,AU32,AU33)/2,IF(AND(A10&gt;64,B10&lt;65),'employee only'!Q10,0)))</f>
        <v>0</v>
      </c>
      <c r="U10" s="1">
        <f t="shared" si="6"/>
        <v>0</v>
      </c>
      <c r="V10" s="1"/>
      <c r="X10" s="13">
        <f t="shared" si="11"/>
        <v>10</v>
      </c>
      <c r="Y10" s="13">
        <f t="shared" si="12"/>
        <v>2028</v>
      </c>
      <c r="Z10" s="1">
        <f t="shared" si="7"/>
        <v>435</v>
      </c>
      <c r="AA10" s="1">
        <f t="shared" si="8"/>
        <v>190</v>
      </c>
      <c r="AC10" s="13">
        <v>2021</v>
      </c>
      <c r="AD10" s="1">
        <v>395</v>
      </c>
      <c r="AE10" s="3">
        <v>170</v>
      </c>
      <c r="AG10" s="14">
        <v>110</v>
      </c>
      <c r="AH10" s="14">
        <v>45</v>
      </c>
      <c r="AI10" s="13">
        <v>2021</v>
      </c>
      <c r="AJ10" s="1">
        <v>1222.5899999999999</v>
      </c>
      <c r="AM10" s="1">
        <v>1222.5899999999999</v>
      </c>
      <c r="AO10" s="1">
        <v>2940.2</v>
      </c>
      <c r="AR10" s="1">
        <v>2940.2</v>
      </c>
      <c r="AT10" s="1">
        <v>349.3</v>
      </c>
      <c r="AU10" s="1">
        <v>297</v>
      </c>
      <c r="AW10" s="1">
        <v>349.3</v>
      </c>
    </row>
    <row r="11" spans="1:49" x14ac:dyDescent="0.25">
      <c r="A11" s="13">
        <f t="shared" si="9"/>
        <v>65</v>
      </c>
      <c r="B11" s="13">
        <f t="shared" si="10"/>
        <v>62</v>
      </c>
      <c r="C11" s="14">
        <f>IF(AND(A11&lt;65,B11&lt;65),Z11*'working page'!$B$18/12,IF(AND(A11&gt;64,'employee plus spouse'!B11&gt;64),"Both on Medicare",IF(AND(A11&lt;65,B11&gt;64),'employee only'!B11,AA11*'working page'!$B$18/12)))</f>
        <v>506.66666666666669</v>
      </c>
      <c r="D11" s="15" t="str">
        <f t="shared" si="2"/>
        <v>Retiree on Medicare</v>
      </c>
      <c r="E11" s="15">
        <f>IF(AND(A11&lt;65,B11&lt;65),0,IF(AND(A11&gt;64,B11&gt;64),'working page'!$B$18/12*CHOOSE('employee plus spouse'!X11,'employee plus spouse'!AG9,'employee plus spouse'!AG10,'employee plus spouse'!AG11,'employee plus spouse'!AG12,'employee plus spouse'!AG13,'employee plus spouse'!AG14,'employee plus spouse'!AG15,'employee plus spouse'!AG16,'employee plus spouse'!AG17,'employee plus spouse'!AG18,'employee plus spouse'!AG19,'employee plus spouse'!AG20,'employee plus spouse'!AG21,'employee plus spouse'!AG22,'employee plus spouse'!AG23,'employee plus spouse'!AG24,'employee plus spouse'!AG25,'employee plus spouse'!AG26,'employee plus spouse'!AG27,'employee plus spouse'!AG28,'employee plus spouse'!AG29,'employee plus spouse'!AG30,'employee plus spouse'!AG31,'employee plus spouse'!AG32,'employee plus spouse'!AG33,'employee plus spouse'!AG34),IF(AND(A11&gt;64,B11&lt;65),'employee only'!C11,IF(AND(A11&lt;65,B11&gt;64),'working page'!$B$18/12*CHOOSE('employee plus spouse'!X11,'employee plus spouse'!AH9,'employee plus spouse'!AH10,'employee plus spouse'!AH11,'employee plus spouse'!AH12,'employee plus spouse'!AH13,'employee plus spouse'!AH14,'employee plus spouse'!AH15,'employee plus spouse'!AH16,'employee plus spouse'!AH17,'employee plus spouse'!AH18,'employee plus spouse'!AH19,'employee plus spouse'!AH20,'employee plus spouse'!AH21,'employee plus spouse'!AH22,'employee plus spouse'!AH23,'employee plus spouse'!AH24,'employee plus spouse'!AH25,'employee plus spouse'!AH26,'employee plus spouse'!AH27,'employee plus spouse'!AH28,'employee plus spouse'!AH29,'employee plus spouse'!AH30,'employee plus spouse'!AH31,'employee plus spouse'!AH32,'employee plus spouse'!AH33,'employee plus spouse'!AH34,)))))</f>
        <v>173.33333333333334</v>
      </c>
      <c r="F11" s="14">
        <f>IF(AND(A11&lt;65,B11&lt;65),CHOOSE(X11,AJ9,AJ10,AJ11,AJ12,AJ13,AJ14,AJ15,AJ16,AJ17,AJ18,AJ19,AJ20,AJ21,AJ22,AJ23,AJ24,AJ25,AJ26,AJ27,AJ28,AJ29,AJ30,AJ31,AJ32,AJ33,AJ34),IF(AND(A11&gt;64,B11&gt;64),"Both on Medicare",'employee only'!D11))</f>
        <v>880.72361783437532</v>
      </c>
      <c r="G11" s="14">
        <f>IF(AND(A11&lt;65,B11&lt;65),CHOOSE(X11,AM9,AM10,AM11,AM12,AM13,AM14,AM15,AM16,AM17,AM18,AM19,AM20,AM21,AM22,AM23,AM24,AM25,AM26,AM27,AM28,AM29,AM30,AM31,AM32,AM33,AM34),IF(AND(A11&gt;64,B11&gt;64),"Both on Medicare",'employee only'!E11))</f>
        <v>1013.9392259573764</v>
      </c>
      <c r="H11" s="14">
        <f t="shared" si="0"/>
        <v>374.05695116770863</v>
      </c>
      <c r="I11" s="14">
        <f t="shared" si="1"/>
        <v>507.27255929070969</v>
      </c>
      <c r="K11" s="14">
        <f>IF(AND(A11&lt;65,B11&lt;65),CHOOSE(X11,AO9,AO10,AO11,AO12,AO13,AO14,AO15,AO16,AO17,AO18,AO19,AO20,AO21,AO22,AO23,AO24,AO25,AO26,AO27,AO28,AO29,AO30,AO31,AO32,AO33,AO34),IF(AND(A11&gt;64,B11&gt;64),"Both on Medicare",'employee only'!I11))</f>
        <v>2031.9168243937504</v>
      </c>
      <c r="L11" s="14">
        <f>IF(AND(A11&lt;65,B11&lt;65),CHOOSE(X11,AR9,AR10,AR11,AR12,AR13,AR14,AR15,AR16,AR17,AR18,AR19,AR20,AR21,AR22,AR23,AR24,AR25,AR26,AR27,AR28,AR29,AR30,AR31,AR32,AR33,AR34),IF(AND(A11&gt;64,B11&gt;64),"Both on Medicare",'employee only'!J11))</f>
        <v>2339.2584579502086</v>
      </c>
      <c r="M11" s="14">
        <f t="shared" si="3"/>
        <v>1525.2501577270837</v>
      </c>
      <c r="N11" s="14">
        <f t="shared" si="4"/>
        <v>1832.5917912835419</v>
      </c>
      <c r="P11" s="1">
        <f>IF(AND(A11&gt;64,B11&gt;64),CHOOSE('employee plus spouse'!X11,'employee plus spouse'!AT9,'employee plus spouse'!AT10,'employee plus spouse'!AT11,'employee plus spouse'!AT12,'employee plus spouse'!AT13,'employee plus spouse'!AT14,'employee plus spouse'!AT15,'employee plus spouse'!AT16,'employee plus spouse'!AT17,'employee plus spouse'!AT18,'employee plus spouse'!AT19,'employee plus spouse'!AT20,'employee plus spouse'!AT21,'employee plus spouse'!AT22,'employee plus spouse'!AT23,'employee plus spouse'!AT24,'employee plus spouse'!AT25,'employee plus spouse'!AT26,'employee plus spouse'!AT27,'employee plus spouse'!AT28,'employee plus spouse'!AT29,'employee plus spouse'!AT30,'employee plus spouse'!AT31,'employee plus spouse'!AT32,'employee plus spouse'!AT33,'employee plus spouse'!AT34,),IF(OR(A11&gt;64,B11&gt;64),'employee only'!N11,0))</f>
        <v>250.35539130000006</v>
      </c>
      <c r="Q11" s="1">
        <f>IF(AND(A11&gt;64,B11&gt;64),CHOOSE('employee plus spouse'!X11,'employee plus spouse'!AW9,'employee plus spouse'!AW10,'employee plus spouse'!AW11,'employee plus spouse'!AW12,'employee plus spouse'!AW13,'employee plus spouse'!AW14,'employee plus spouse'!AW15,'employee plus spouse'!AW16,'employee plus spouse'!AW17,'employee plus spouse'!AW18,'employee plus spouse'!AW19,'employee plus spouse'!AW20,'employee plus spouse'!AW21,'employee plus spouse'!AW22,'employee plus spouse'!AW23,'employee plus spouse'!AW24,'employee plus spouse'!AW25,'employee plus spouse'!AW26,'employee plus spouse'!AW27,'employee plus spouse'!AW28,'employee plus spouse'!AW29,'employee plus spouse'!AW30,'employee plus spouse'!AW31,'employee plus spouse'!AW32,'employee plus spouse'!AW33,'employee plus spouse'!AW34,),IF(OR(A11&gt;64,B11&gt;64),'employee only'!O11,0))</f>
        <v>288.22339554508807</v>
      </c>
      <c r="R11" s="1">
        <f t="shared" si="5"/>
        <v>77.022057966666722</v>
      </c>
      <c r="S11" s="1">
        <f>IF(AND(A11&gt;64,B11&gt;64),CHOOSE(X11,AU9,AU10,AU11,AU12,AU13,AU14,AU15,AU16,AU17,AU18,AU19,AU20,AU21,AU22,AU23,AU24,AU25,AU26,AU27,AU28,AU29,AU30,AU31,AU32,AU33,AU34),IF(AND(A11&lt;65,B11&gt;64),CHOOSE(X11,AU9,AU10,AU11,'employee plus spouse'!AU12,AU13,AU14,AU15,AU16,AU17,AU18,AU19,AU20,AU21,AU22,AU23,AU24,AU25,AU26,AU27,AU28,AU29,AU30,AU31,AU32,AU33,AU34)/2,IF(AND(A11&gt;64,B11&lt;65),'employee only'!Q11,0)))</f>
        <v>228.32591311971774</v>
      </c>
      <c r="U11" s="1">
        <f t="shared" si="6"/>
        <v>114.89006221175472</v>
      </c>
      <c r="V11" s="1"/>
      <c r="X11" s="13">
        <f t="shared" si="11"/>
        <v>10</v>
      </c>
      <c r="Y11" s="13">
        <f t="shared" si="12"/>
        <v>2029</v>
      </c>
      <c r="Z11" s="1">
        <f t="shared" si="7"/>
        <v>435</v>
      </c>
      <c r="AA11" s="1">
        <f t="shared" si="8"/>
        <v>190</v>
      </c>
      <c r="AC11" s="13">
        <v>2022</v>
      </c>
      <c r="AD11" s="1">
        <v>395</v>
      </c>
      <c r="AE11" s="3">
        <v>170</v>
      </c>
      <c r="AG11" s="14">
        <v>110</v>
      </c>
      <c r="AH11" s="14">
        <v>45</v>
      </c>
      <c r="AI11" s="13">
        <v>2022</v>
      </c>
      <c r="AJ11" s="1">
        <v>1318.48</v>
      </c>
      <c r="AM11" s="1">
        <v>1318.48</v>
      </c>
      <c r="AO11" s="1">
        <v>3019.56</v>
      </c>
      <c r="AR11" s="1">
        <v>3019.56</v>
      </c>
      <c r="AT11" s="1">
        <v>356.98</v>
      </c>
      <c r="AU11" s="1">
        <v>340.2</v>
      </c>
      <c r="AW11" s="1">
        <v>356.98</v>
      </c>
    </row>
    <row r="12" spans="1:49" x14ac:dyDescent="0.25">
      <c r="A12" s="13">
        <f t="shared" si="9"/>
        <v>66</v>
      </c>
      <c r="B12" s="13">
        <f t="shared" si="10"/>
        <v>63</v>
      </c>
      <c r="C12" s="14">
        <f>IF(AND(A12&lt;65,B12&lt;65),Z12*'working page'!$B$18/12,IF(AND(A12&gt;64,'employee plus spouse'!B12&gt;64),"Both on Medicare",IF(AND(A12&lt;65,B12&gt;64),'employee only'!B12,AA12*'working page'!$B$18/12)))</f>
        <v>506.66666666666669</v>
      </c>
      <c r="D12" s="15" t="str">
        <f t="shared" si="2"/>
        <v>Retiree on Medicare</v>
      </c>
      <c r="E12" s="15">
        <f>IF(AND(A12&lt;65,B12&lt;65),0,IF(AND(A12&gt;64,B12&gt;64),'working page'!$B$18/12*CHOOSE('employee plus spouse'!X12,'employee plus spouse'!AG10,'employee plus spouse'!AG11,'employee plus spouse'!AG12,'employee plus spouse'!AG13,'employee plus spouse'!AG14,'employee plus spouse'!AG15,'employee plus spouse'!AG16,'employee plus spouse'!AG17,'employee plus spouse'!AG18,'employee plus spouse'!AG19,'employee plus spouse'!AG20,'employee plus spouse'!AG21,'employee plus spouse'!AG22,'employee plus spouse'!AG23,'employee plus spouse'!AG24,'employee plus spouse'!AG25,'employee plus spouse'!AG26,'employee plus spouse'!AG27,'employee plus spouse'!AG28,'employee plus spouse'!AG29,'employee plus spouse'!AG30,'employee plus spouse'!AG31,'employee plus spouse'!AG32,'employee plus spouse'!AG33,'employee plus spouse'!AG34,'employee plus spouse'!AG35),IF(AND(A12&gt;64,B12&lt;65),'employee only'!C12,IF(AND(A12&lt;65,B12&gt;64),'working page'!$B$18/12*CHOOSE('employee plus spouse'!X12,'employee plus spouse'!AH10,'employee plus spouse'!AH11,'employee plus spouse'!AH12,'employee plus spouse'!AH13,'employee plus spouse'!AH14,'employee plus spouse'!AH15,'employee plus spouse'!AH16,'employee plus spouse'!AH17,'employee plus spouse'!AH18,'employee plus spouse'!AH19,'employee plus spouse'!AH20,'employee plus spouse'!AH21,'employee plus spouse'!AH22,'employee plus spouse'!AH23,'employee plus spouse'!AH24,'employee plus spouse'!AH25,'employee plus spouse'!AH26,'employee plus spouse'!AH27,'employee plus spouse'!AH28,'employee plus spouse'!AH29,'employee plus spouse'!AH30,'employee plus spouse'!AH31,'employee plus spouse'!AH32,'employee plus spouse'!AH33,'employee plus spouse'!AH34,'employee plus spouse'!AH35,)))))</f>
        <v>173.33333333333334</v>
      </c>
      <c r="F12" s="14">
        <f>IF(AND(A12&lt;65,B12&lt;65),CHOOSE(X12,AJ10,AJ11,AJ12,AJ13,AJ14,AJ15,AJ16,AJ17,AJ18,AJ19,AJ20,AJ21,AJ22,AJ23,AJ24,AJ25,AJ26,AJ27,AJ28,AJ29,AJ30,AJ31,AJ32,AJ33,AJ34,AJ35),IF(AND(A12&gt;64,B12&gt;64),"Both on Medicare",'employee only'!D12))</f>
        <v>924.75979872609412</v>
      </c>
      <c r="G12" s="14">
        <f>IF(AND(A12&lt;65,B12&lt;65),CHOOSE(X12,AM10,AM11,AM12,AM13,AM14,AM15,AM16,AM17,AM18,AM19,AM20,AM21,AM22,AM23,AM24,AM25,AM26,AM27,AM28,AM29,AM30,AM31,AM32,AM33,AM34,AM35),IF(AND(A12&gt;64,B12&gt;64),"Both on Medicare",'employee only'!E12))</f>
        <v>1095.0543640339665</v>
      </c>
      <c r="H12" s="14">
        <f t="shared" si="0"/>
        <v>418.09313205942743</v>
      </c>
      <c r="I12" s="14">
        <f t="shared" si="1"/>
        <v>588.38769736729978</v>
      </c>
      <c r="K12" s="14">
        <f>IF(AND(A12&lt;65,B12&lt;65),CHOOSE(X12,AO10,AO11,AO12,AO13,AO14,AO15,AO16,AO17,AO18,AO19,AO20,AO21,AO22,AO23,AO24,AO25,AO26,AO27,AO28,AO29,AO30,AO31,AO32,AO33,AO34,AO35),IF(AND(A12&gt;64,B12&gt;64),"Both on Medicare",'employee only'!I12))</f>
        <v>2133.512665613438</v>
      </c>
      <c r="L12" s="14">
        <f>IF(AND(A12&lt;65,B12&lt;65),CHOOSE(X12,AR10,AR11,AR12,AR13,AR14,AR15,AR16,AR17,AR18,AR19,AR20,AR21,AR22,AR23,AR24,AR25,AR26,AR27,AR28,AR29,AR30,AR31,AR32,AR33,AR34,AR35),IF(AND(A12&gt;64,B12&gt;64),"Both on Medicare",'employee only'!J12))</f>
        <v>2526.3991345862255</v>
      </c>
      <c r="M12" s="14">
        <f t="shared" si="3"/>
        <v>1626.8459989467713</v>
      </c>
      <c r="N12" s="14">
        <f t="shared" si="4"/>
        <v>2019.7324679195588</v>
      </c>
      <c r="P12" s="1">
        <f>IF(AND(A12&gt;64,B12&gt;64),CHOOSE('employee plus spouse'!X12,'employee plus spouse'!AT10,'employee plus spouse'!AT11,'employee plus spouse'!AT12,'employee plus spouse'!AT13,'employee plus spouse'!AT14,'employee plus spouse'!AT15,'employee plus spouse'!AT16,'employee plus spouse'!AT17,'employee plus spouse'!AT18,'employee plus spouse'!AT19,'employee plus spouse'!AT20,'employee plus spouse'!AT21,'employee plus spouse'!AT22,'employee plus spouse'!AT23,'employee plus spouse'!AT24,'employee plus spouse'!AT25,'employee plus spouse'!AT26,'employee plus spouse'!AT27,'employee plus spouse'!AT28,'employee plus spouse'!AT29,'employee plus spouse'!AT30,'employee plus spouse'!AT31,'employee plus spouse'!AT32,'employee plus spouse'!AT33,'employee plus spouse'!AT34,'employee plus spouse'!AT35,),IF(OR(A12&gt;64,B12&gt;64),'employee only'!N12,0))</f>
        <v>262.8731608650001</v>
      </c>
      <c r="Q12" s="1">
        <f>IF(AND(A12&gt;64,B12&gt;64),CHOOSE('employee plus spouse'!X12,'employee plus spouse'!AW10,'employee plus spouse'!AW11,'employee plus spouse'!AW12,'employee plus spouse'!AW13,'employee plus spouse'!AW14,'employee plus spouse'!AW15,'employee plus spouse'!AW16,'employee plus spouse'!AW17,'employee plus spouse'!AW18,'employee plus spouse'!AW19,'employee plus spouse'!AW20,'employee plus spouse'!AW21,'employee plus spouse'!AW22,'employee plus spouse'!AW23,'employee plus spouse'!AW24,'employee plus spouse'!AW25,'employee plus spouse'!AW26,'employee plus spouse'!AW27,'employee plus spouse'!AW28,'employee plus spouse'!AW29,'employee plus spouse'!AW30,'employee plus spouse'!AW31,'employee plus spouse'!AW32,'employee plus spouse'!AW33,'employee plus spouse'!AW34,'employee plus spouse'!AW35,),IF(OR(A12&gt;64,B12&gt;64),'employee only'!O12,0))</f>
        <v>311.28126718869515</v>
      </c>
      <c r="R12" s="1">
        <f t="shared" si="5"/>
        <v>89.539827531666759</v>
      </c>
      <c r="S12" s="1">
        <f>IF(AND(A12&gt;64,B12&gt;64),CHOOSE(X12,AU10,AU11,AU12,AU13,AU14,AU15,AU16,AU17,AU18,AU19,AU20,AU21,AU22,AU23,AU24,AU25,AU26,AU27,AU28,AU29,AU30,AU31,AU32,AU33,AU34,AU35),IF(AND(A12&lt;65,B12&gt;64),CHOOSE(X12,AU10,AU11,AU12,'employee plus spouse'!AU13,AU14,AU15,AU16,AU17,AU18,AU19,AU20,AU21,AU22,AU23,AU24,AU25,AU26,AU27,AU28,AU29,AU30,AU31,AU32,AU33,AU34,AU35)/2,IF(AND(A12&gt;64,B12&lt;65),'employee only'!Q12,0)))</f>
        <v>240.88383834130221</v>
      </c>
      <c r="U12" s="1">
        <f t="shared" si="6"/>
        <v>137.94793385536181</v>
      </c>
      <c r="V12" s="1"/>
      <c r="X12" s="13">
        <f t="shared" si="11"/>
        <v>10</v>
      </c>
      <c r="Y12" s="13">
        <f t="shared" si="12"/>
        <v>2030</v>
      </c>
      <c r="Z12" s="1">
        <f t="shared" si="7"/>
        <v>435</v>
      </c>
      <c r="AA12" s="1">
        <f t="shared" si="8"/>
        <v>190</v>
      </c>
      <c r="AC12" s="13">
        <v>2023</v>
      </c>
      <c r="AD12" s="1">
        <v>415</v>
      </c>
      <c r="AE12" s="1">
        <v>180</v>
      </c>
      <c r="AG12" s="14">
        <v>110</v>
      </c>
      <c r="AH12" s="14">
        <v>45</v>
      </c>
      <c r="AI12" s="13">
        <v>2023</v>
      </c>
      <c r="AJ12" s="1">
        <v>1454.09</v>
      </c>
      <c r="AM12" s="1">
        <v>1454.09</v>
      </c>
      <c r="AO12" s="1">
        <v>3052.93</v>
      </c>
      <c r="AR12" s="1">
        <v>3052.93</v>
      </c>
      <c r="AT12" s="1">
        <v>367.69</v>
      </c>
      <c r="AU12" s="1">
        <v>329.8</v>
      </c>
      <c r="AW12" s="1">
        <v>367.69</v>
      </c>
    </row>
    <row r="13" spans="1:49" x14ac:dyDescent="0.25">
      <c r="A13" s="13">
        <f t="shared" si="9"/>
        <v>67</v>
      </c>
      <c r="B13" s="13">
        <f t="shared" si="10"/>
        <v>64</v>
      </c>
      <c r="C13" s="14">
        <f>IF(AND(A13&lt;65,B13&lt;65),Z13*'working page'!$B$18/12,IF(AND(A13&gt;64,'employee plus spouse'!B13&gt;64),"Both on Medicare",IF(AND(A13&lt;65,B13&gt;64),'employee only'!B13,AA13*'working page'!$B$18/12)))</f>
        <v>506.66666666666669</v>
      </c>
      <c r="D13" s="15" t="str">
        <f t="shared" si="2"/>
        <v>Retiree on Medicare</v>
      </c>
      <c r="E13" s="15">
        <f>IF(AND(A13&lt;65,B13&lt;65),0,IF(AND(A13&gt;64,B13&gt;64),'working page'!$B$18/12*CHOOSE('employee plus spouse'!X13,'employee plus spouse'!AG11,'employee plus spouse'!AG12,'employee plus spouse'!AG13,'employee plus spouse'!AG14,'employee plus spouse'!AG15,'employee plus spouse'!AG16,'employee plus spouse'!AG17,'employee plus spouse'!AG18,'employee plus spouse'!AG19,'employee plus spouse'!AG20,'employee plus spouse'!AG21,'employee plus spouse'!AG22,'employee plus spouse'!AG23,'employee plus spouse'!AG24,'employee plus spouse'!AG25,'employee plus spouse'!AG26,'employee plus spouse'!AG27,'employee plus spouse'!AG28,'employee plus spouse'!AG29,'employee plus spouse'!AG30,'employee plus spouse'!AG31,'employee plus spouse'!AG32,'employee plus spouse'!AG33,'employee plus spouse'!AG34,'employee plus spouse'!AG35,'employee plus spouse'!AG36),IF(AND(A13&gt;64,B13&lt;65),'employee only'!C13,IF(AND(A13&lt;65,B13&gt;64),'working page'!$B$18/12*CHOOSE('employee plus spouse'!X13,'employee plus spouse'!AH11,'employee plus spouse'!AH12,'employee plus spouse'!AH13,'employee plus spouse'!AH14,'employee plus spouse'!AH15,'employee plus spouse'!AH16,'employee plus spouse'!AH17,'employee plus spouse'!AH18,'employee plus spouse'!AH19,'employee plus spouse'!AH20,'employee plus spouse'!AH21,'employee plus spouse'!AH22,'employee plus spouse'!AH23,'employee plus spouse'!AH24,'employee plus spouse'!AH25,'employee plus spouse'!AH26,'employee plus spouse'!AH27,'employee plus spouse'!AH28,'employee plus spouse'!AH29,'employee plus spouse'!AH30,'employee plus spouse'!AH31,'employee plus spouse'!AH32,'employee plus spouse'!AH33,'employee plus spouse'!AH34,'employee plus spouse'!AH35,'employee plus spouse'!AH36,)))))</f>
        <v>173.33333333333334</v>
      </c>
      <c r="F13" s="14">
        <f>IF(AND(A13&lt;65,B13&lt;65),CHOOSE(X13,AJ11,AJ12,AJ13,AJ14,AJ15,AJ16,AJ17,AJ18,AJ19,AJ20,AJ21,AJ22,AJ23,AJ24,AJ25,AJ26,AJ27,AJ28,AJ29,AJ30,AJ31,AJ32,AJ33,AJ34,AJ35,AJ36),IF(AND(A13&gt;64,B13&gt;64),"Both on Medicare",'employee only'!D13))</f>
        <v>970.99778866239888</v>
      </c>
      <c r="G13" s="14">
        <f>IF(AND(A13&lt;65,B13&lt;65),CHOOSE(X13,AM11,AM12,AM13,AM14,AM15,AM16,AM17,AM18,AM19,AM20,AM21,AM22,AM23,AM24,AM25,AM26,AM27,AM28,AM29,AM30,AM31,AM32,AM33,AM34,AM35,AM36),IF(AND(A13&gt;64,B13&gt;64),"Both on Medicare",'employee only'!E13))</f>
        <v>1182.6587131566839</v>
      </c>
      <c r="H13" s="14">
        <f t="shared" si="0"/>
        <v>464.33112199573219</v>
      </c>
      <c r="I13" s="14">
        <f t="shared" si="1"/>
        <v>675.99204649001717</v>
      </c>
      <c r="K13" s="14">
        <f>IF(AND(A13&lt;65,B13&lt;65),CHOOSE(X13,AO11,AO12,AO13,AO14,AO15,AO16,AO17,AO18,AO19,AO20,AO21,AO22,AO23,AO24,AO25,AO26,AO27,AO28,AO29,AO30,AO31,AO32,AO33,AO34,AO35,AO36),IF(AND(A13&gt;64,B13&gt;64),"Both on Medicare",'employee only'!I13))</f>
        <v>2240.1882988941102</v>
      </c>
      <c r="L13" s="14">
        <f>IF(AND(A13&lt;65,B13&lt;65),CHOOSE(X13,AR11,AR12,AR13,AR14,AR15,AR16,AR17,AR18,AR19,AR20,AR21,AR22,AR23,AR24,AR25,AR26,AR27,AR28,AR29,AR30,AR31,AR32,AR33,AR34,AR35,AR36),IF(AND(A13&gt;64,B13&gt;64),"Both on Medicare",'employee only'!J13))</f>
        <v>2728.5110653531237</v>
      </c>
      <c r="M13" s="14">
        <f t="shared" si="3"/>
        <v>1733.5216322274434</v>
      </c>
      <c r="N13" s="14">
        <f t="shared" si="4"/>
        <v>2221.8443986864572</v>
      </c>
      <c r="P13" s="1">
        <f>IF(AND(A13&gt;64,B13&gt;64),CHOOSE('employee plus spouse'!X13,'employee plus spouse'!AT11,'employee plus spouse'!AT12,'employee plus spouse'!AT13,'employee plus spouse'!AT14,'employee plus spouse'!AT15,'employee plus spouse'!AT16,'employee plus spouse'!AT17,'employee plus spouse'!AT18,'employee plus spouse'!AT19,'employee plus spouse'!AT20,'employee plus spouse'!AT21,'employee plus spouse'!AT22,'employee plus spouse'!AT23,'employee plus spouse'!AT24,'employee plus spouse'!AT25,'employee plus spouse'!AT26,'employee plus spouse'!AT27,'employee plus spouse'!AT28,'employee plus spouse'!AT29,'employee plus spouse'!AT30,'employee plus spouse'!AT31,'employee plus spouse'!AT32,'employee plus spouse'!AT33,'employee plus spouse'!AT34,'employee plus spouse'!AT35,'employee plus spouse'!AT36,),IF(OR(A13&gt;64,B13&gt;64),'employee only'!N13,0))</f>
        <v>276.01681890825012</v>
      </c>
      <c r="Q13" s="1">
        <f>IF(AND(A13&gt;64,B13&gt;64),CHOOSE('employee plus spouse'!X13,'employee plus spouse'!AW11,'employee plus spouse'!AW12,'employee plus spouse'!AW13,'employee plus spouse'!AW14,'employee plus spouse'!AW15,'employee plus spouse'!AW16,'employee plus spouse'!AW17,'employee plus spouse'!AW18,'employee plus spouse'!AW19,'employee plus spouse'!AW20,'employee plus spouse'!AW21,'employee plus spouse'!AW22,'employee plus spouse'!AW23,'employee plus spouse'!AW24,'employee plus spouse'!AW25,'employee plus spouse'!AW26,'employee plus spouse'!AW27,'employee plus spouse'!AW28,'employee plus spouse'!AW29,'employee plus spouse'!AW30,'employee plus spouse'!AW31,'employee plus spouse'!AW32,'employee plus spouse'!AW33,'employee plus spouse'!AW34,'employee plus spouse'!AW35,'employee plus spouse'!AW36,),IF(OR(A13&gt;64,B13&gt;64),'employee only'!O13,0))</f>
        <v>336.18376856379081</v>
      </c>
      <c r="R13" s="1">
        <f t="shared" si="5"/>
        <v>102.68348557491677</v>
      </c>
      <c r="S13" s="1">
        <f>IF(AND(A13&gt;64,B13&gt;64),CHOOSE(X13,AU11,AU12,AU13,AU14,AU15,AU16,AU17,AU18,AU19,AU20,AU21,AU22,AU23,AU24,AU25,AU26,AU27,AU28,AU29,AU30,AU31,AU32,AU33,AU34,AU35,AU36),IF(AND(A13&lt;65,B13&gt;64),CHOOSE(X13,AU11,AU12,AU13,'employee plus spouse'!AU14,AU15,AU16,AU17,AU18,AU19,AU20,AU21,AU22,AU23,AU24,AU25,AU26,AU27,AU28,AU29,AU30,AU31,AU32,AU33,AU34,AU35,AU36)/2,IF(AND(A13&gt;64,B13&lt;65),'employee only'!Q13,0)))</f>
        <v>254.13244945007381</v>
      </c>
      <c r="U13" s="1">
        <f t="shared" si="6"/>
        <v>162.85043523045746</v>
      </c>
      <c r="V13" s="1"/>
      <c r="X13" s="13">
        <f t="shared" si="11"/>
        <v>10</v>
      </c>
      <c r="Y13" s="13">
        <f t="shared" si="12"/>
        <v>2031</v>
      </c>
      <c r="Z13" s="1">
        <f t="shared" si="7"/>
        <v>435</v>
      </c>
      <c r="AA13" s="1">
        <f t="shared" si="8"/>
        <v>190</v>
      </c>
      <c r="AC13" s="13">
        <v>2024</v>
      </c>
      <c r="AD13" s="1">
        <v>415</v>
      </c>
      <c r="AE13" s="1">
        <v>180</v>
      </c>
      <c r="AG13" s="14">
        <v>110</v>
      </c>
      <c r="AH13" s="14">
        <v>45</v>
      </c>
      <c r="AI13" s="13">
        <v>2024</v>
      </c>
      <c r="AJ13" s="1">
        <v>1518.17</v>
      </c>
      <c r="AM13" s="1">
        <v>1518.17</v>
      </c>
      <c r="AO13" s="1">
        <v>3184.26</v>
      </c>
      <c r="AR13" s="1">
        <v>3184.26</v>
      </c>
      <c r="AT13" s="1">
        <v>392.32</v>
      </c>
      <c r="AU13" s="1">
        <v>349.4</v>
      </c>
      <c r="AW13" s="1">
        <v>392.32</v>
      </c>
    </row>
    <row r="14" spans="1:49" x14ac:dyDescent="0.25">
      <c r="A14" s="13">
        <f t="shared" si="9"/>
        <v>68</v>
      </c>
      <c r="B14" s="13">
        <f t="shared" si="10"/>
        <v>65</v>
      </c>
      <c r="C14" s="14" t="str">
        <f>IF(AND(A14&lt;65,B14&lt;65),Z14*'working page'!$B$18/12,IF(AND(A14&gt;64,'employee plus spouse'!B14&gt;64),"Both on Medicare",IF(AND(A14&lt;65,B14&gt;64),'employee only'!B14,AA14*'working page'!$B$18/12)))</f>
        <v>Both on Medicare</v>
      </c>
      <c r="D14" s="15" t="str">
        <f t="shared" si="2"/>
        <v>Both on Medicare</v>
      </c>
      <c r="E14" s="15">
        <f>IF(AND(A14&lt;65,B14&lt;65),0,IF(AND(A14&gt;64,B14&gt;64),'working page'!$B$18/12*CHOOSE('employee plus spouse'!X14,'employee plus spouse'!AG12,'employee plus spouse'!AG13,'employee plus spouse'!AG14,'employee plus spouse'!AG15,'employee plus spouse'!AG16,'employee plus spouse'!AG17,'employee plus spouse'!AG18,'employee plus spouse'!AG19,'employee plus spouse'!AG20,'employee plus spouse'!AG21,'employee plus spouse'!AG22,'employee plus spouse'!AG23,'employee plus spouse'!AG24,'employee plus spouse'!AG25,'employee plus spouse'!AG26,'employee plus spouse'!AG27,'employee plus spouse'!AG28,'employee plus spouse'!AG29,'employee plus spouse'!AG30,'employee plus spouse'!AG31,'employee plus spouse'!AG32,'employee plus spouse'!AG33,'employee plus spouse'!AG34,'employee plus spouse'!AG35,'employee plus spouse'!AG36,'employee plus spouse'!AG37),IF(AND(A14&gt;64,B14&lt;65),'employee only'!C14,IF(AND(A14&lt;65,B14&gt;64),'working page'!$B$18/12*CHOOSE('employee plus spouse'!X14,'employee plus spouse'!AH12,'employee plus spouse'!AH13,'employee plus spouse'!AH14,'employee plus spouse'!AH15,'employee plus spouse'!AH16,'employee plus spouse'!AH17,'employee plus spouse'!AH18,'employee plus spouse'!AH19,'employee plus spouse'!AH20,'employee plus spouse'!AH21,'employee plus spouse'!AH22,'employee plus spouse'!AH23,'employee plus spouse'!AH24,'employee plus spouse'!AH25,'employee plus spouse'!AH26,'employee plus spouse'!AH27,'employee plus spouse'!AH28,'employee plus spouse'!AH29,'employee plus spouse'!AH30,'employee plus spouse'!AH31,'employee plus spouse'!AH32,'employee plus spouse'!AH33,'employee plus spouse'!AH34,'employee plus spouse'!AH35,'employee plus spouse'!AH36,'employee plus spouse'!AH37,)))))</f>
        <v>293.33333333333331</v>
      </c>
      <c r="F14" s="14" t="str">
        <f>IF(AND(A14&lt;65,B14&lt;65),CHOOSE(X14,AJ12,AJ13,AJ14,AJ15,AJ16,AJ17,AJ18,AJ19,AJ20,AJ21,AJ22,AJ23,AJ24,AJ25,AJ26,AJ27,AJ28,AJ29,AJ30,AJ31,AJ32,AJ33,AJ34,AJ35,AJ36,AJ37),IF(AND(A14&gt;64,B14&gt;64),"Both on Medicare",'employee only'!D14))</f>
        <v>Both on Medicare</v>
      </c>
      <c r="G14" s="14" t="str">
        <f>IF(AND(A14&lt;65,B14&lt;65),CHOOSE(X14,AM12,AM13,AM14,AM15,AM16,AM17,AM18,AM19,AM20,AM21,AM22,AM23,AM24,AM25,AM26,AM27,AM28,AM29,AM30,AM31,AM32,AM33,AM34,AM35,AM36,AM37),IF(AND(A14&gt;64,B14&gt;64),"Both on Medicare",'employee only'!E14))</f>
        <v>Both on Medicare</v>
      </c>
      <c r="H14" s="14" t="str">
        <f t="shared" si="0"/>
        <v>Both on Medicare</v>
      </c>
      <c r="I14" s="14" t="str">
        <f t="shared" si="1"/>
        <v>Both on Medicare</v>
      </c>
      <c r="K14" s="14" t="str">
        <f>IF(AND(A14&lt;65,B14&lt;65),CHOOSE(X14,AO12,AO13,AO14,AO15,AO16,AO17,AO18,AO19,AO20,AO21,AO22,AO23,AO24,AO25,AO26,AO27,AO28,AO29,AO30,AO31,AO32,AO33,AO34,AO35,AO36,AO37),IF(AND(A14&gt;64,B14&gt;64),"Both on Medicare",'employee only'!I14))</f>
        <v>Both on Medicare</v>
      </c>
      <c r="L14" s="14" t="str">
        <f>IF(AND(A14&lt;65,B14&lt;65),CHOOSE(X14,AR12,AR13,AR14,AR15,AR16,AR17,AR18,AR19,AR20,AR21,AR22,AR23,AR24,AR25,AR26,AR27,AR28,AR29,AR30,AR31,AR32,AR33,AR34,AR35,AR36,AR37),IF(AND(A14&gt;64,B14&gt;64),"Both on Medicare",'employee only'!J14))</f>
        <v>Both on Medicare</v>
      </c>
      <c r="M14" s="14" t="str">
        <f t="shared" si="3"/>
        <v>Both on Medicare</v>
      </c>
      <c r="N14" s="14" t="str">
        <f t="shared" si="4"/>
        <v>Both on Medicare</v>
      </c>
      <c r="P14" s="1">
        <f>IF(AND(A14&gt;64,B14&gt;64),CHOOSE('employee plus spouse'!X14,'employee plus spouse'!AT12,'employee plus spouse'!AT13,'employee plus spouse'!AT14,'employee plus spouse'!AT15,'employee plus spouse'!AT16,'employee plus spouse'!AT17,'employee plus spouse'!AT18,'employee plus spouse'!AT19,'employee plus spouse'!AT20,'employee plus spouse'!AT21,'employee plus spouse'!AT22,'employee plus spouse'!AT23,'employee plus spouse'!AT24,'employee plus spouse'!AT25,'employee plus spouse'!AT26,'employee plus spouse'!AT27,'employee plus spouse'!AT28,'employee plus spouse'!AT29,'employee plus spouse'!AT30,'employee plus spouse'!AT31,'employee plus spouse'!AT32,'employee plus spouse'!AT33,'employee plus spouse'!AT34,'employee plus spouse'!AT35,'employee plus spouse'!AT36,'employee plus spouse'!AT37,),IF(OR(A14&gt;64,B14&gt;64),'employee only'!N14,0))</f>
        <v>579.63531970732527</v>
      </c>
      <c r="Q14" s="1">
        <f>IF(AND(A14&gt;64,B14&gt;64),CHOOSE('employee plus spouse'!X14,'employee plus spouse'!AW12,'employee plus spouse'!AW13,'employee plus spouse'!AW14,'employee plus spouse'!AW15,'employee plus spouse'!AW16,'employee plus spouse'!AW17,'employee plus spouse'!AW18,'employee plus spouse'!AW19,'employee plus spouse'!AW20,'employee plus spouse'!AW21,'employee plus spouse'!AW22,'employee plus spouse'!AW23,'employee plus spouse'!AW24,'employee plus spouse'!AW25,'employee plus spouse'!AW26,'employee plus spouse'!AW27,'employee plus spouse'!AW28,'employee plus spouse'!AW29,'employee plus spouse'!AW30,'employee plus spouse'!AW31,'employee plus spouse'!AW32,'employee plus spouse'!AW33,'employee plus spouse'!AW34,'employee plus spouse'!AW35,'employee plus spouse'!AW36,'employee plus spouse'!AW37,),IF(OR(A14&gt;64,B14&gt;64),'employee only'!O14,0))</f>
        <v>726.15694009778815</v>
      </c>
      <c r="R14" s="1">
        <f t="shared" si="5"/>
        <v>286.30198637399195</v>
      </c>
      <c r="S14" s="1">
        <f>IF(AND(A14&gt;64,B14&gt;64),CHOOSE(X14,AU12,AU13,AU14,AU15,AU16,AU17,AU18,AU19,AU20,AU21,AU22,AU23,AU24,AU25,AU26,AU27,AU28,AU29,AU30,AU31,AU32,AU33,AU34,AU35,AU36,AU37),IF(AND(A14&lt;65,B14&gt;64),CHOOSE(X14,AU12,AU13,AU14,'employee plus spouse'!AU15,AU16,AU17,AU18,AU19,AU20,AU21,AU22,AU23,AU24,AU25,AU26,AU27,AU28,AU29,AU30,AU31,AU32,AU33,AU34,AU35,AU36,AU37)/2,IF(AND(A14&gt;64,B14&lt;65),'employee only'!Q14,0)))</f>
        <v>536.21946833965569</v>
      </c>
      <c r="U14" s="1">
        <f t="shared" si="6"/>
        <v>432.82360676445484</v>
      </c>
      <c r="V14" s="1"/>
      <c r="X14" s="13">
        <f t="shared" si="11"/>
        <v>10</v>
      </c>
      <c r="Y14" s="13">
        <f t="shared" si="12"/>
        <v>2032</v>
      </c>
      <c r="Z14" s="1">
        <f t="shared" si="7"/>
        <v>435</v>
      </c>
      <c r="AA14" s="1">
        <f t="shared" si="8"/>
        <v>190</v>
      </c>
      <c r="AC14" s="13">
        <v>2025</v>
      </c>
      <c r="AD14" s="1">
        <v>415</v>
      </c>
      <c r="AE14" s="1">
        <v>180</v>
      </c>
      <c r="AG14" s="14">
        <v>110</v>
      </c>
      <c r="AH14" s="14">
        <v>45</v>
      </c>
      <c r="AI14" s="13">
        <v>2025</v>
      </c>
      <c r="AJ14" s="1">
        <f>AJ13*(1+'working page'!$B$21)</f>
        <v>1594.0785000000001</v>
      </c>
      <c r="AM14" s="1">
        <f>AM13*(1+'working page'!$B$22)</f>
        <v>1639.6236000000001</v>
      </c>
      <c r="AO14" s="1">
        <f>AO13*(1+'working page'!$B$21)</f>
        <v>3343.4730000000004</v>
      </c>
      <c r="AR14" s="1">
        <f>AR13*(1+'working page'!$B$22)</f>
        <v>3439.0008000000003</v>
      </c>
      <c r="AT14" s="1">
        <f>AT13*(1+'working page'!$B$21)</f>
        <v>411.93600000000004</v>
      </c>
      <c r="AU14" s="1">
        <f t="shared" ref="AU14:AU29" si="13">AU13*1.055</f>
        <v>368.61699999999996</v>
      </c>
      <c r="AW14" s="1">
        <f>AW13*(1+'working page'!$B$22)</f>
        <v>423.7056</v>
      </c>
    </row>
    <row r="15" spans="1:49" x14ac:dyDescent="0.25">
      <c r="A15" s="13">
        <f t="shared" si="9"/>
        <v>69</v>
      </c>
      <c r="B15" s="13">
        <f t="shared" si="10"/>
        <v>66</v>
      </c>
      <c r="C15" s="14" t="str">
        <f>IF(AND(A15&lt;65,B15&lt;65),Z15*'working page'!$B$18/12,IF(AND(A15&gt;64,'employee plus spouse'!B15&gt;64),"Both on Medicare",IF(AND(A15&lt;65,B15&gt;64),'employee only'!B15,AA15*'working page'!$B$18/12)))</f>
        <v>Both on Medicare</v>
      </c>
      <c r="D15" s="15" t="str">
        <f t="shared" si="2"/>
        <v>Both on Medicare</v>
      </c>
      <c r="E15" s="15">
        <f>IF(AND(A15&lt;65,B15&lt;65),0,IF(AND(A15&gt;64,B15&gt;64),'working page'!$B$18/12*CHOOSE('employee plus spouse'!X15,'employee plus spouse'!AG13,'employee plus spouse'!AG14,'employee plus spouse'!AG15,'employee plus spouse'!AG16,'employee plus spouse'!AG17,'employee plus spouse'!AG18,'employee plus spouse'!AG19,'employee plus spouse'!AG20,'employee plus spouse'!AG21,'employee plus spouse'!AG22,'employee plus spouse'!AG23,'employee plus spouse'!AG24,'employee plus spouse'!AG25,'employee plus spouse'!AG26,'employee plus spouse'!AG27,'employee plus spouse'!AG28,'employee plus spouse'!AG29,'employee plus spouse'!AG30,'employee plus spouse'!AG31,'employee plus spouse'!AG32,'employee plus spouse'!AG33,'employee plus spouse'!AG34,'employee plus spouse'!AG35,'employee plus spouse'!AG36,'employee plus spouse'!AG37,'employee plus spouse'!AG38),IF(AND(A15&gt;64,B15&lt;65),'employee only'!C15,IF(AND(A15&lt;65,B15&gt;64),'working page'!$B$18/12*CHOOSE('employee plus spouse'!X15,'employee plus spouse'!AH13,'employee plus spouse'!AH14,'employee plus spouse'!AH15,'employee plus spouse'!AH16,'employee plus spouse'!AH17,'employee plus spouse'!AH18,'employee plus spouse'!AH19,'employee plus spouse'!AH20,'employee plus spouse'!AH21,'employee plus spouse'!AH22,'employee plus spouse'!AH23,'employee plus spouse'!AH24,'employee plus spouse'!AH25,'employee plus spouse'!AH26,'employee plus spouse'!AH27,'employee plus spouse'!AH28,'employee plus spouse'!AH29,'employee plus spouse'!AH30,'employee plus spouse'!AH31,'employee plus spouse'!AH32,'employee plus spouse'!AH33,'employee plus spouse'!AH34,'employee plus spouse'!AH35,'employee plus spouse'!AH36,'employee plus spouse'!AH37,'employee plus spouse'!AH38,)))))</f>
        <v>293.33333333333331</v>
      </c>
      <c r="F15" s="14" t="str">
        <f>IF(AND(A15&lt;65,B15&lt;65),CHOOSE(X15,AJ13,AJ14,AJ15,AJ16,AJ17,AJ18,AJ19,AJ20,AJ21,AJ22,AJ23,AJ24,AJ25,AJ26,AJ27,AJ28,AJ29,AJ30,AJ31,AJ32,AJ33,AJ34,AJ35,AJ36,AJ37,AJ38),IF(AND(A15&gt;64,B15&gt;64),"Both on Medicare",'employee only'!D15))</f>
        <v>Both on Medicare</v>
      </c>
      <c r="G15" s="14" t="str">
        <f>IF(AND(A15&lt;65,B15&lt;65),CHOOSE(X15,AM13,AM14,AM15,AM16,AM17,AM18,AM19,AM20,AM21,AM22,AM23,AM24,AM25,AM26,AM27,AM28,AM29,AM30,AM31,AM32,AM33,AM34,AM35,AM36,AM37,AM38),IF(AND(A15&gt;64,B15&gt;64),"Both on Medicare",'employee only'!E15))</f>
        <v>Both on Medicare</v>
      </c>
      <c r="H15" s="14" t="str">
        <f t="shared" si="0"/>
        <v>Both on Medicare</v>
      </c>
      <c r="I15" s="14" t="str">
        <f t="shared" si="1"/>
        <v>Both on Medicare</v>
      </c>
      <c r="K15" s="14" t="str">
        <f>IF(AND(A15&lt;65,B15&lt;65),CHOOSE(X15,AO13,AO14,AO15,AO16,AO17,AO18,AO19,AO20,AO21,AO22,AO23,AO24,AO25,AO26,AO27,AO28,AO29,AO30,AO31,AO32,AO33,AO34,AO35,AO36,AO37,AO38),IF(AND(A15&gt;64,B15&gt;64),"Both on Medicare",'employee only'!I15))</f>
        <v>Both on Medicare</v>
      </c>
      <c r="L15" s="14" t="str">
        <f>IF(AND(A15&lt;65,B15&lt;65),CHOOSE(X15,AR13,AR14,AR15,AR16,AR17,AR18,AR19,AR20,AR21,AR22,AR23,AR24,AR25,AR26,AR27,AR28,AR29,AR30,AR31,AR32,AR33,AR34,AR35,AR36,AR37,AR38),IF(AND(A15&gt;64,B15&gt;64),"Both on Medicare",'employee only'!J15))</f>
        <v>Both on Medicare</v>
      </c>
      <c r="M15" s="14" t="str">
        <f t="shared" si="3"/>
        <v>Both on Medicare</v>
      </c>
      <c r="N15" s="14" t="str">
        <f t="shared" si="4"/>
        <v>Both on Medicare</v>
      </c>
      <c r="P15" s="1">
        <f>IF(AND(A15&gt;64,B15&gt;64),CHOOSE('employee plus spouse'!X15,'employee plus spouse'!AT13,'employee plus spouse'!AT14,'employee plus spouse'!AT15,'employee plus spouse'!AT16,'employee plus spouse'!AT17,'employee plus spouse'!AT18,'employee plus spouse'!AT19,'employee plus spouse'!AT20,'employee plus spouse'!AT21,'employee plus spouse'!AT22,'employee plus spouse'!AT23,'employee plus spouse'!AT24,'employee plus spouse'!AT25,'employee plus spouse'!AT26,'employee plus spouse'!AT27,'employee plus spouse'!AT28,'employee plus spouse'!AT29,'employee plus spouse'!AT30,'employee plus spouse'!AT31,'employee plus spouse'!AT32,'employee plus spouse'!AT33,'employee plus spouse'!AT34,'employee plus spouse'!AT35,'employee plus spouse'!AT36,'employee plus spouse'!AT37,'employee plus spouse'!AT38,),IF(OR(A15&gt;64,B15&gt;64),'employee only'!N15,0))</f>
        <v>608.6170856926916</v>
      </c>
      <c r="Q15" s="1">
        <f>IF(AND(A15&gt;64,B15&gt;64),CHOOSE('employee plus spouse'!X15,'employee plus spouse'!AW13,'employee plus spouse'!AW14,'employee plus spouse'!AW15,'employee plus spouse'!AW16,'employee plus spouse'!AW17,'employee plus spouse'!AW18,'employee plus spouse'!AW19,'employee plus spouse'!AW20,'employee plus spouse'!AW21,'employee plus spouse'!AW22,'employee plus spouse'!AW23,'employee plus spouse'!AW24,'employee plus spouse'!AW25,'employee plus spouse'!AW26,'employee plus spouse'!AW27,'employee plus spouse'!AW28,'employee plus spouse'!AW29,'employee plus spouse'!AW30,'employee plus spouse'!AW31,'employee plus spouse'!AW32,'employee plus spouse'!AW33,'employee plus spouse'!AW34,'employee plus spouse'!AW35,'employee plus spouse'!AW36,'employee plus spouse'!AW37,'employee plus spouse'!AW38,),IF(OR(A15&gt;64,B15&gt;64),'employee only'!O15,0))</f>
        <v>784.24949530561128</v>
      </c>
      <c r="R15" s="1">
        <f t="shared" si="5"/>
        <v>315.28375235935829</v>
      </c>
      <c r="S15" s="1">
        <f>IF(AND(A15&gt;64,B15&gt;64),CHOOSE(X15,AU13,AU14,AU15,AU16,AU17,AU18,AU19,AU20,AU21,AU22,AU23,AU24,AU25,AU26,AU27,AU28,AU29,AU30,AU31,AU32,AU33,AU34,AU35,AU36,AU37,AU38),IF(AND(A15&lt;65,B15&gt;64),CHOOSE(X15,AU13,AU14,AU15,'employee plus spouse'!AU16,AU17,AU18,AU19,AU20,AU21,AU22,AU23,AU24,AU25,AU26,AU27,AU28,AU29,AU30,AU31,AU32,AU33,AU34,AU35,AU36,AU37,AU38)/2,IF(AND(A15&gt;64,B15&lt;65),'employee only'!Q15,0)))</f>
        <v>565.71153909833674</v>
      </c>
      <c r="U15" s="1">
        <f t="shared" si="6"/>
        <v>490.91616197227796</v>
      </c>
      <c r="V15" s="1"/>
      <c r="X15" s="13">
        <f t="shared" si="11"/>
        <v>10</v>
      </c>
      <c r="Y15" s="13">
        <f t="shared" si="12"/>
        <v>2033</v>
      </c>
      <c r="Z15" s="1">
        <f t="shared" si="7"/>
        <v>435</v>
      </c>
      <c r="AA15" s="1">
        <f t="shared" si="8"/>
        <v>190</v>
      </c>
      <c r="AC15" s="13">
        <v>2026</v>
      </c>
      <c r="AD15" s="1">
        <v>435</v>
      </c>
      <c r="AE15" s="1">
        <v>190</v>
      </c>
      <c r="AG15" s="14">
        <v>110</v>
      </c>
      <c r="AH15" s="14">
        <v>45</v>
      </c>
      <c r="AI15" s="13">
        <v>2026</v>
      </c>
      <c r="AJ15" s="1">
        <f>AJ14*(1+'working page'!$B$21)</f>
        <v>1673.7824250000001</v>
      </c>
      <c r="AM15" s="1">
        <f>AM14*(1+'working page'!$B$22)</f>
        <v>1770.7934880000003</v>
      </c>
      <c r="AO15" s="1">
        <f>AO14*(1+'working page'!$B$21)</f>
        <v>3510.6466500000006</v>
      </c>
      <c r="AR15" s="1">
        <f>AR14*(1+'working page'!$B$22)</f>
        <v>3714.1208640000004</v>
      </c>
      <c r="AT15" s="1">
        <f>AT14*(1+'working page'!$B$21)</f>
        <v>432.53280000000007</v>
      </c>
      <c r="AU15" s="1">
        <f t="shared" si="13"/>
        <v>388.89093499999996</v>
      </c>
      <c r="AW15" s="1">
        <f>AW14*(1+'working page'!$B$22)</f>
        <v>457.60204800000002</v>
      </c>
    </row>
    <row r="16" spans="1:49" x14ac:dyDescent="0.25">
      <c r="A16" s="13">
        <f t="shared" si="9"/>
        <v>70</v>
      </c>
      <c r="B16" s="13">
        <f t="shared" si="10"/>
        <v>67</v>
      </c>
      <c r="C16" s="14" t="str">
        <f>IF(AND(A16&lt;65,B16&lt;65),Z16*'working page'!$B$18/12,IF(AND(A16&gt;64,'employee plus spouse'!B16&gt;64),"Both on Medicare",IF(AND(A16&lt;65,B16&gt;64),'employee only'!B16,AA16*'working page'!$B$18/12)))</f>
        <v>Both on Medicare</v>
      </c>
      <c r="D16" s="15" t="str">
        <f t="shared" si="2"/>
        <v>Both on Medicare</v>
      </c>
      <c r="E16" s="15">
        <f>IF(AND(A16&lt;65,B16&lt;65),0,IF(AND(A16&gt;64,B16&gt;64),'working page'!$B$18/12*CHOOSE('employee plus spouse'!X16,'employee plus spouse'!AG14,'employee plus spouse'!AG15,'employee plus spouse'!AG16,'employee plus spouse'!AG17,'employee plus spouse'!AG18,'employee plus spouse'!AG19,'employee plus spouse'!AG20,'employee plus spouse'!AG21,'employee plus spouse'!AG22,'employee plus spouse'!AG23,'employee plus spouse'!AG24,'employee plus spouse'!AG25,'employee plus spouse'!AG26,'employee plus spouse'!AG27,'employee plus spouse'!AG28,'employee plus spouse'!AG29,'employee plus spouse'!AG30,'employee plus spouse'!AG31,'employee plus spouse'!AG32,'employee plus spouse'!AG33,'employee plus spouse'!AG34,'employee plus spouse'!AG35,'employee plus spouse'!AG36,'employee plus spouse'!AG37,'employee plus spouse'!AG38,'employee plus spouse'!AG39),IF(AND(A16&gt;64,B16&lt;65),'employee only'!C16,IF(AND(A16&lt;65,B16&gt;64),'working page'!$B$18/12*CHOOSE('employee plus spouse'!X16,'employee plus spouse'!AH14,'employee plus spouse'!AH15,'employee plus spouse'!AH16,'employee plus spouse'!AH17,'employee plus spouse'!AH18,'employee plus spouse'!AH19,'employee plus spouse'!AH20,'employee plus spouse'!AH21,'employee plus spouse'!AH22,'employee plus spouse'!AH23,'employee plus spouse'!AH24,'employee plus spouse'!AH25,'employee plus spouse'!AH26,'employee plus spouse'!AH27,'employee plus spouse'!AH28,'employee plus spouse'!AH29,'employee plus spouse'!AH30,'employee plus spouse'!AH31,'employee plus spouse'!AH32,'employee plus spouse'!AH33,'employee plus spouse'!AH34,'employee plus spouse'!AH35,'employee plus spouse'!AH36,'employee plus spouse'!AH37,'employee plus spouse'!AH38,'employee plus spouse'!AH39,)))))</f>
        <v>293.33333333333331</v>
      </c>
      <c r="F16" s="14" t="str">
        <f>IF(AND(A16&lt;65,B16&lt;65),CHOOSE(X16,AJ14,AJ15,AJ16,AJ17,AJ18,AJ19,AJ20,AJ21,AJ22,AJ23,AJ24,AJ25,AJ26,AJ27,AJ28,AJ29,AJ30,AJ31,AJ32,AJ33,AJ34,AJ35,AJ36,AJ37,AJ38,AJ39),IF(AND(A16&gt;64,B16&gt;64),"Both on Medicare",'employee only'!D16))</f>
        <v>Both on Medicare</v>
      </c>
      <c r="G16" s="14" t="str">
        <f>IF(AND(A16&lt;65,B16&lt;65),CHOOSE(X16,AM14,AM15,AM16,AM17,AM18,AM19,AM20,AM21,AM22,AM23,AM24,AM25,AM26,AM27,AM28,AM29,AM30,AM31,AM32,AM33,AM34,AM35,AM36,AM37,AM38,AM39),IF(AND(A16&gt;64,B16&gt;64),"Both on Medicare",'employee only'!E16))</f>
        <v>Both on Medicare</v>
      </c>
      <c r="H16" s="14" t="str">
        <f>IF(C16="Both on Medicare","Both on Medicare",IF(C16&gt;F16,0,F16-C16))</f>
        <v>Both on Medicare</v>
      </c>
      <c r="I16" s="14" t="str">
        <f t="shared" si="1"/>
        <v>Both on Medicare</v>
      </c>
      <c r="K16" s="14" t="str">
        <f>IF(AND(A16&lt;65,B16&lt;65),CHOOSE(X16,AO14,AO15,AO16,AO17,AO18,AO19,AO20,AO21,AO22,AO23,AO24,AO25,AO26,AO27,AO28,AO29,AO30,AO31,AO32,AO33,AO34,AO35,AO36,AO37,AO38,AO39),IF(AND(A16&gt;64,B16&gt;64),"Both on Medicare",'employee only'!I16))</f>
        <v>Both on Medicare</v>
      </c>
      <c r="L16" s="14" t="str">
        <f>IF(AND(A16&lt;65,B16&lt;65),CHOOSE(X16,AR14,AR15,AR16,AR17,AR18,AR19,AR20,AR21,AR22,AR23,AR24,AR25,AR26,AR27,AR28,AR29,AR30,AR31,AR32,AR33,AR34,AR35,AR36,AR37,AR38,AR39),IF(AND(A16&gt;64,B16&gt;64),"Both on Medicare",'employee only'!J16))</f>
        <v>Both on Medicare</v>
      </c>
      <c r="M16" s="14" t="str">
        <f t="shared" si="3"/>
        <v>Both on Medicare</v>
      </c>
      <c r="N16" s="14" t="str">
        <f t="shared" si="4"/>
        <v>Both on Medicare</v>
      </c>
      <c r="P16" s="1">
        <f>IF(AND(A16&gt;64,B16&gt;64),CHOOSE('employee plus spouse'!X16,'employee plus spouse'!AT14,'employee plus spouse'!AT15,'employee plus spouse'!AT16,'employee plus spouse'!AT17,'employee plus spouse'!AT18,'employee plus spouse'!AT19,'employee plus spouse'!AT20,'employee plus spouse'!AT21,'employee plus spouse'!AT22,'employee plus spouse'!AT23,'employee plus spouse'!AT24,'employee plus spouse'!AT25,'employee plus spouse'!AT26,'employee plus spouse'!AT27,'employee plus spouse'!AT28,'employee plus spouse'!AT29,'employee plus spouse'!AT30,'employee plus spouse'!AT31,'employee plus spouse'!AT32,'employee plus spouse'!AT33,'employee plus spouse'!AT34,'employee plus spouse'!AT35,'employee plus spouse'!AT36,'employee plus spouse'!AT37,'employee plus spouse'!AT38,'employee plus spouse'!AT39,),IF(OR(A16&gt;64,B16&gt;64),'employee only'!N16,0))</f>
        <v>639.04793997732622</v>
      </c>
      <c r="Q16" s="1">
        <f>IF(AND(A16&gt;64,B16&gt;64),CHOOSE('employee plus spouse'!X16,'employee plus spouse'!AW14,'employee plus spouse'!AW15,'employee plus spouse'!AW16,'employee plus spouse'!AW17,'employee plus spouse'!AW18,'employee plus spouse'!AW19,'employee plus spouse'!AW20,'employee plus spouse'!AW21,'employee plus spouse'!AW22,'employee plus spouse'!AW23,'employee plus spouse'!AW24,'employee plus spouse'!AW25,'employee plus spouse'!AW26,'employee plus spouse'!AW27,'employee plus spouse'!AW28,'employee plus spouse'!AW29,'employee plus spouse'!AW30,'employee plus spouse'!AW31,'employee plus spouse'!AW32,'employee plus spouse'!AW33,'employee plus spouse'!AW34,'employee plus spouse'!AW35,'employee plus spouse'!AW36,'employee plus spouse'!AW37,'employee plus spouse'!AW38,'employee plus spouse'!AW39,),IF(OR(A16&gt;64,B16&gt;64),'employee only'!O16,0))</f>
        <v>846.98945493006022</v>
      </c>
      <c r="R16" s="1">
        <f t="shared" si="5"/>
        <v>345.71460664399291</v>
      </c>
      <c r="S16" s="1">
        <f>IF(AND(A16&gt;64,B16&gt;64),CHOOSE(X16,AU14,AU15,AU16,AU17,AU18,AU19,AU20,AU21,AU22,AU23,AU24,AU25,AU26,AU27,AU28,AU29,AU30,AU31,AU32,AU33,AU34,AU35,AU36,AU37,AU38,AU39),IF(AND(A16&lt;65,B16&gt;64),CHOOSE(X16,AU14,AU15,AU16,'employee plus spouse'!AU17,AU18,AU19,AU20,AU21,AU22,AU23,AU24,AU25,AU26,AU27,AU28,AU29,AU30,AU31,AU32,AU33,AU34,AU35,AU36,AU37,AU38,AU39)/2,IF(AND(A16&gt;64,B16&lt;65),'employee only'!Q16,0)))</f>
        <v>596.8256737487452</v>
      </c>
      <c r="U16" s="1">
        <f t="shared" si="6"/>
        <v>553.65612159672696</v>
      </c>
      <c r="V16" s="1"/>
      <c r="X16" s="13">
        <f t="shared" si="11"/>
        <v>10</v>
      </c>
      <c r="Y16" s="13">
        <f t="shared" si="12"/>
        <v>2034</v>
      </c>
      <c r="Z16" s="1">
        <f t="shared" si="7"/>
        <v>435</v>
      </c>
      <c r="AA16" s="1">
        <f t="shared" si="8"/>
        <v>190</v>
      </c>
      <c r="AC16" s="13">
        <v>2027</v>
      </c>
      <c r="AD16" s="1">
        <v>435</v>
      </c>
      <c r="AE16" s="1">
        <v>190</v>
      </c>
      <c r="AG16" s="14">
        <v>110</v>
      </c>
      <c r="AH16" s="14">
        <v>45</v>
      </c>
      <c r="AI16" s="13">
        <v>2027</v>
      </c>
      <c r="AJ16" s="1">
        <f>AJ15*(1+'working page'!$B$21)</f>
        <v>1757.4715462500001</v>
      </c>
      <c r="AM16" s="1">
        <f>AM15*(1+'working page'!$B$22)</f>
        <v>1912.4569670400003</v>
      </c>
      <c r="AO16" s="1">
        <f>AO15*(1+'working page'!$B$21)</f>
        <v>3686.178982500001</v>
      </c>
      <c r="AR16" s="1">
        <f>AR15*(1+'working page'!$B$22)</f>
        <v>4011.2505331200009</v>
      </c>
      <c r="AT16" s="1">
        <f>AT15*(1+'working page'!$B$21)</f>
        <v>454.15944000000007</v>
      </c>
      <c r="AU16" s="1">
        <f t="shared" si="13"/>
        <v>410.2799364249999</v>
      </c>
      <c r="AW16" s="1">
        <f>AW15*(1+'working page'!$B$22)</f>
        <v>494.21021184000006</v>
      </c>
    </row>
    <row r="17" spans="1:49" x14ac:dyDescent="0.25">
      <c r="A17" s="13">
        <f t="shared" si="9"/>
        <v>71</v>
      </c>
      <c r="B17" s="13">
        <f t="shared" si="10"/>
        <v>68</v>
      </c>
      <c r="C17" s="14" t="str">
        <f>IF(AND(A17&lt;65,B17&lt;65),Z17*'working page'!$B$18/12,IF(AND(A17&gt;64,'employee plus spouse'!B17&gt;64),"Both on Medicare",IF(AND(A17&lt;65,B17&gt;64),'employee only'!B17,AA17*'working page'!$B$18/12)))</f>
        <v>Both on Medicare</v>
      </c>
      <c r="D17" s="15" t="str">
        <f t="shared" si="2"/>
        <v>Both on Medicare</v>
      </c>
      <c r="E17" s="15">
        <f>IF(AND(A17&lt;65,B17&lt;65),0,IF(AND(A17&gt;64,B17&gt;64),'working page'!$B$18/12*CHOOSE('employee plus spouse'!X17,'employee plus spouse'!AG15,'employee plus spouse'!AG16,'employee plus spouse'!AG17,'employee plus spouse'!AG18,'employee plus spouse'!AG19,'employee plus spouse'!AG20,'employee plus spouse'!AG21,'employee plus spouse'!AG22,'employee plus spouse'!AG23,'employee plus spouse'!AG24,'employee plus spouse'!AG25,'employee plus spouse'!AG26,'employee plus spouse'!AG27,'employee plus spouse'!AG28,'employee plus spouse'!AG29,'employee plus spouse'!AG30,'employee plus spouse'!AG31,'employee plus spouse'!AG32,'employee plus spouse'!AG33,'employee plus spouse'!AG34,'employee plus spouse'!AG35,'employee plus spouse'!AG36,'employee plus spouse'!AG37,'employee plus spouse'!AG38,'employee plus spouse'!AG39,'employee plus spouse'!AG40),IF(AND(A17&gt;64,B17&lt;65),'employee only'!C17,IF(AND(A17&lt;65,B17&gt;64),'working page'!$B$18/12*CHOOSE('employee plus spouse'!X17,'employee plus spouse'!AH15,'employee plus spouse'!AH16,'employee plus spouse'!AH17,'employee plus spouse'!AH18,'employee plus spouse'!AH19,'employee plus spouse'!AH20,'employee plus spouse'!AH21,'employee plus spouse'!AH22,'employee plus spouse'!AH23,'employee plus spouse'!AH24,'employee plus spouse'!AH25,'employee plus spouse'!AH26,'employee plus spouse'!AH27,'employee plus spouse'!AH28,'employee plus spouse'!AH29,'employee plus spouse'!AH30,'employee plus spouse'!AH31,'employee plus spouse'!AH32,'employee plus spouse'!AH33,'employee plus spouse'!AH34,'employee plus spouse'!AH35,'employee plus spouse'!AH36,'employee plus spouse'!AH37,'employee plus spouse'!AH38,'employee plus spouse'!AH39,'employee plus spouse'!AH40,)))))</f>
        <v>293.33333333333331</v>
      </c>
      <c r="F17" s="14" t="str">
        <f>IF(AND(A17&lt;65,B17&lt;65),CHOOSE(X17,AJ15,AJ16,AJ17,AJ18,AJ19,AJ20,AJ21,AJ22,AJ23,AJ24,AJ25,AJ26,AJ27,AJ28,AJ29,AJ30,AJ31,AJ32,AJ33,AJ34,AJ35,AJ36,AJ37,AJ38,AJ39,AJ40),IF(AND(A17&gt;64,B17&gt;64),"Both on Medicare",'employee only'!D17))</f>
        <v>Both on Medicare</v>
      </c>
      <c r="G17" s="14" t="str">
        <f>IF(AND(A17&lt;65,B17&lt;65),CHOOSE(X17,AM15,AM16,AM17,AM18,AM19,AM20,AM21,AM22,AM23,AM24,AM25,AM26,AM27,AM28,AM29,AM30,AM31,AM32,AM33,AM34,AM35,AM36,AM37,AM38,AM39,AM40),IF(AND(A17&gt;64,B17&gt;64),"Both on Medicare",'employee only'!E17))</f>
        <v>Both on Medicare</v>
      </c>
      <c r="H17" s="14" t="str">
        <f>IF(C17="Both on Medicare","Both on Medicare",IF(C17&gt;F17,0,F17-C17))</f>
        <v>Both on Medicare</v>
      </c>
      <c r="I17" s="14" t="str">
        <f t="shared" si="1"/>
        <v>Both on Medicare</v>
      </c>
      <c r="K17" s="14" t="str">
        <f>IF(AND(A17&lt;65,B17&lt;65),CHOOSE(X17,AO15,AO16,AO17,AO18,AO19,AO20,AO21,AO22,AO23,AO24,AO25,AO26,AO27,AO28,AO29,AO30,AO31,AO32,AO33,AO34,AO35,AO36,AO37,AO38,AO39,AO40),IF(AND(A17&gt;64,B17&gt;64),"Both on Medicare",'employee only'!I17))</f>
        <v>Both on Medicare</v>
      </c>
      <c r="L17" s="14" t="str">
        <f>IF(AND(A17&lt;65,B17&lt;65),CHOOSE(X17,AR15,AR16,AR17,AR18,AR19,AR20,AR21,AR22,AR23,AR24,AR25,AR26,AR27,AR28,AR29,AR30,AR31,AR32,AR33,AR34,AR35,AR36,AR37,AR38,AR39,AR40),IF(AND(A17&gt;64,B17&gt;64),"Both on Medicare",'employee only'!J17))</f>
        <v>Both on Medicare</v>
      </c>
      <c r="M17" s="14" t="str">
        <f t="shared" si="3"/>
        <v>Both on Medicare</v>
      </c>
      <c r="N17" s="14" t="str">
        <f t="shared" si="4"/>
        <v>Both on Medicare</v>
      </c>
      <c r="P17" s="1">
        <f>IF(AND(A17&gt;64,B17&gt;64),CHOOSE('employee plus spouse'!X17,'employee plus spouse'!AT15,'employee plus spouse'!AT16,'employee plus spouse'!AT17,'employee plus spouse'!AT18,'employee plus spouse'!AT19,'employee plus spouse'!AT20,'employee plus spouse'!AT21,'employee plus spouse'!AT22,'employee plus spouse'!AT23,'employee plus spouse'!AT24,'employee plus spouse'!AT25,'employee plus spouse'!AT26,'employee plus spouse'!AT27,'employee plus spouse'!AT28,'employee plus spouse'!AT29,'employee plus spouse'!AT30,'employee plus spouse'!AT31,'employee plus spouse'!AT32,'employee plus spouse'!AT33,'employee plus spouse'!AT34,'employee plus spouse'!AT35,'employee plus spouse'!AT36,'employee plus spouse'!AT37,'employee plus spouse'!AT38,'employee plus spouse'!AT39,'employee plus spouse'!AT40,),IF(OR(A17&gt;64,B17&gt;64),'employee only'!N17,0))</f>
        <v>671.00033697619256</v>
      </c>
      <c r="Q17" s="1">
        <f>IF(AND(A17&gt;64,B17&gt;64),CHOOSE('employee plus spouse'!X17,'employee plus spouse'!AW15,'employee plus spouse'!AW16,'employee plus spouse'!AW17,'employee plus spouse'!AW18,'employee plus spouse'!AW19,'employee plus spouse'!AW20,'employee plus spouse'!AW21,'employee plus spouse'!AW22,'employee plus spouse'!AW23,'employee plus spouse'!AW24,'employee plus spouse'!AW25,'employee plus spouse'!AW26,'employee plus spouse'!AW27,'employee plus spouse'!AW28,'employee plus spouse'!AW29,'employee plus spouse'!AW30,'employee plus spouse'!AW31,'employee plus spouse'!AW32,'employee plus spouse'!AW33,'employee plus spouse'!AW34,'employee plus spouse'!AW35,'employee plus spouse'!AW36,'employee plus spouse'!AW37,'employee plus spouse'!AW38,'employee plus spouse'!AW39,'employee plus spouse'!AW40,),IF(OR(A17&gt;64,B17&gt;64),'employee only'!O17,0))</f>
        <v>914.74861132446506</v>
      </c>
      <c r="R17" s="1">
        <f t="shared" si="5"/>
        <v>377.66700364285924</v>
      </c>
      <c r="S17" s="1">
        <f>IF(AND(A17&gt;64,B17&gt;64),CHOOSE(X17,AU15,AU16,AU17,AU18,AU19,AU20,AU21,AU22,AU23,AU24,AU25,AU26,AU27,AU28,AU29,AU30,AU31,AU32,AU33,AU34,AU35,AU36,AU37,AU38,AU39,AU40),IF(AND(A17&lt;65,B17&gt;64),CHOOSE(X17,AU15,AU16,AU17,'employee plus spouse'!AU18,AU19,AU20,AU21,AU22,AU23,AU24,AU25,AU26,AU27,AU28,AU29,AU30,AU31,AU32,AU33,AU34,AU35,AU36,AU37,AU38,AU39,AU40)/2,IF(AND(A17&gt;64,B17&lt;65),'employee only'!Q17,0)))</f>
        <v>629.6510858049262</v>
      </c>
      <c r="U17" s="1">
        <f t="shared" si="6"/>
        <v>621.41527799113169</v>
      </c>
      <c r="V17" s="1"/>
      <c r="X17" s="13">
        <f t="shared" si="11"/>
        <v>10</v>
      </c>
      <c r="Y17" s="13">
        <f t="shared" si="12"/>
        <v>2035</v>
      </c>
      <c r="Z17" s="1">
        <f t="shared" si="7"/>
        <v>435</v>
      </c>
      <c r="AA17" s="1">
        <f t="shared" si="8"/>
        <v>190</v>
      </c>
      <c r="AC17" s="13">
        <v>2028</v>
      </c>
      <c r="AD17" s="1">
        <v>435</v>
      </c>
      <c r="AE17" s="1">
        <v>190</v>
      </c>
      <c r="AG17" s="14">
        <v>110</v>
      </c>
      <c r="AH17" s="14">
        <v>45</v>
      </c>
      <c r="AI17" s="13">
        <v>2028</v>
      </c>
      <c r="AJ17" s="1">
        <f>AJ16*(1+'working page'!$B$21)</f>
        <v>1845.3451235625002</v>
      </c>
      <c r="AM17" s="1">
        <f>AM16*(1+'working page'!$B$22)</f>
        <v>2065.4535244032004</v>
      </c>
      <c r="AO17" s="1">
        <f>AO16*(1+'working page'!$B$21)</f>
        <v>3870.4879316250012</v>
      </c>
      <c r="AR17" s="1">
        <f>AR16*(1+'working page'!$B$22)</f>
        <v>4332.1505757696013</v>
      </c>
      <c r="AT17" s="1">
        <f>AT16*(1+'working page'!$B$21)</f>
        <v>476.86741200000012</v>
      </c>
      <c r="AU17" s="1">
        <f t="shared" si="13"/>
        <v>432.84533292837489</v>
      </c>
      <c r="AW17" s="1">
        <f>AW16*(1+'working page'!$B$22)</f>
        <v>533.74702878720007</v>
      </c>
    </row>
    <row r="18" spans="1:49" x14ac:dyDescent="0.25">
      <c r="A18" s="13">
        <f t="shared" si="9"/>
        <v>72</v>
      </c>
      <c r="B18" s="13">
        <f t="shared" si="10"/>
        <v>69</v>
      </c>
      <c r="C18" s="14" t="str">
        <f>IF(AND(A18&lt;65,B18&lt;65),Z18*'working page'!$B$18/12,IF(AND(A18&gt;64,'employee plus spouse'!B18&gt;64),"Both on Medicare",IF(AND(A18&lt;65,B18&gt;64),'employee only'!B18,AA18*'working page'!$B$18/12)))</f>
        <v>Both on Medicare</v>
      </c>
      <c r="D18" s="15" t="str">
        <f t="shared" si="2"/>
        <v>Both on Medicare</v>
      </c>
      <c r="E18" s="15">
        <f>IF(AND(A18&lt;65,B18&lt;65),0,IF(AND(A18&gt;64,B18&gt;64),'working page'!$B$18/12*CHOOSE('employee plus spouse'!X18,'employee plus spouse'!AG16,'employee plus spouse'!AG17,'employee plus spouse'!AG18,'employee plus spouse'!AG19,'employee plus spouse'!AG20,'employee plus spouse'!AG21,'employee plus spouse'!AG22,'employee plus spouse'!AG23,'employee plus spouse'!AG24,'employee plus spouse'!AG25,'employee plus spouse'!AG26,'employee plus spouse'!AG27,'employee plus spouse'!AG28,'employee plus spouse'!AG29,'employee plus spouse'!AG30,'employee plus spouse'!AG31,'employee plus spouse'!AG32,'employee plus spouse'!AG33,'employee plus spouse'!AG34,'employee plus spouse'!AG35,'employee plus spouse'!AG36,'employee plus spouse'!AG37,'employee plus spouse'!AG38,'employee plus spouse'!AG39,'employee plus spouse'!AG40,'employee plus spouse'!AG41),IF(AND(A18&gt;64,B18&lt;65),'employee only'!C18,IF(AND(A18&lt;65,B18&gt;64),'working page'!$B$18/12*CHOOSE('employee plus spouse'!X18,'employee plus spouse'!AH16,'employee plus spouse'!AH17,'employee plus spouse'!AH18,'employee plus spouse'!AH19,'employee plus spouse'!AH20,'employee plus spouse'!AH21,'employee plus spouse'!AH22,'employee plus spouse'!AH23,'employee plus spouse'!AH24,'employee plus spouse'!AH25,'employee plus spouse'!AH26,'employee plus spouse'!AH27,'employee plus spouse'!AH28,'employee plus spouse'!AH29,'employee plus spouse'!AH30,'employee plus spouse'!AH31,'employee plus spouse'!AH32,'employee plus spouse'!AH33,'employee plus spouse'!AH34,'employee plus spouse'!AH35,'employee plus spouse'!AH36,'employee plus spouse'!AH37,'employee plus spouse'!AH38,'employee plus spouse'!AH39,'employee plus spouse'!AH40,'employee plus spouse'!AH41,)))))</f>
        <v>293.33333333333331</v>
      </c>
      <c r="F18" s="14" t="str">
        <f>IF(AND(A18&lt;65,B18&lt;65),CHOOSE(X18,AJ16,AJ17,AJ18,AJ19,AJ20,AJ21,AJ22,AJ23,AJ24,AJ25,AJ26,AJ27,AJ28,AJ29,AJ30,AJ31,AJ32,AJ33,AJ34,AJ35,AJ36,AJ37,AJ38,AJ39,AJ40,AJ41),IF(AND(A18&gt;64,B18&gt;64),"Both on Medicare",'employee only'!D18))</f>
        <v>Both on Medicare</v>
      </c>
      <c r="G18" s="14" t="str">
        <f>IF(AND(A18&lt;65,B18&lt;65),CHOOSE(X18,AM16,AM17,AM18,AM19,AM20,AM21,AM22,AM23,AM24,AM25,AM26,AM27,AM28,AM29,AM30,AM31,AM32,AM33,AM34,AM35,AM36,AM37,AM38,AM39,AM40,AM41),IF(AND(A18&gt;64,B18&gt;64),"Both on Medicare",'employee only'!E18))</f>
        <v>Both on Medicare</v>
      </c>
      <c r="H18" s="14" t="str">
        <f>IF(C18="Both on Medicare","Both on Medicare",IF(C18&gt;F18,0,F18-C18))</f>
        <v>Both on Medicare</v>
      </c>
      <c r="I18" s="14" t="str">
        <f t="shared" si="1"/>
        <v>Both on Medicare</v>
      </c>
      <c r="K18" s="14" t="str">
        <f>IF(AND(A18&lt;65,B18&lt;65),CHOOSE(X18,AO16,AO17,AO18,AO19,AO20,AO21,AO22,AO23,AO24,AO25,AO26,AO27,AO28,AO29,AO30,AO31,AO32,AO33,AO34,AO35,AO36,AO37,AO38,AO39,AO40,AO41),IF(AND(A18&gt;64,B18&gt;64),"Both on Medicare",'employee only'!I18))</f>
        <v>Both on Medicare</v>
      </c>
      <c r="L18" s="14" t="str">
        <f>IF(AND(A18&lt;65,B18&lt;65),CHOOSE(X18,AR16,AR17,AR18,AR19,AR20,AR21,AR22,AR23,AR24,AR25,AR26,AR27,AR28,AR29,AR30,AR31,AR32,AR33,AR34,AR35,AR36,AR37,AR38,AR39,AR40,AR41),IF(AND(A18&gt;64,B18&gt;64),"Both on Medicare",'employee only'!J18))</f>
        <v>Both on Medicare</v>
      </c>
      <c r="M18" s="14" t="str">
        <f t="shared" si="3"/>
        <v>Both on Medicare</v>
      </c>
      <c r="N18" s="14" t="str">
        <f t="shared" si="4"/>
        <v>Both on Medicare</v>
      </c>
      <c r="P18" s="1">
        <f>IF(AND(A18&gt;64,B18&gt;64),CHOOSE('employee plus spouse'!X18,'employee plus spouse'!AT16,'employee plus spouse'!AT17,'employee plus spouse'!AT18,'employee plus spouse'!AT19,'employee plus spouse'!AT20,'employee plus spouse'!AT21,'employee plus spouse'!AT22,'employee plus spouse'!AT23,'employee plus spouse'!AT24,'employee plus spouse'!AT25,'employee plus spouse'!AT26,'employee plus spouse'!AT27,'employee plus spouse'!AT28,'employee plus spouse'!AT29,'employee plus spouse'!AT30,'employee plus spouse'!AT31,'employee plus spouse'!AT32,'employee plus spouse'!AT33,'employee plus spouse'!AT34,'employee plus spouse'!AT35,'employee plus spouse'!AT36,'employee plus spouse'!AT37,'employee plus spouse'!AT38,'employee plus spouse'!AT39,'employee plus spouse'!AT40,'employee plus spouse'!AT41,),IF(OR(A18&gt;64,B18&gt;64),'employee only'!N18,0))</f>
        <v>704.55035382500216</v>
      </c>
      <c r="Q18" s="1">
        <f>IF(AND(A18&gt;64,B18&gt;64),CHOOSE('employee plus spouse'!X18,'employee plus spouse'!AW16,'employee plus spouse'!AW17,'employee plus spouse'!AW18,'employee plus spouse'!AW19,'employee plus spouse'!AW20,'employee plus spouse'!AW21,'employee plus spouse'!AW22,'employee plus spouse'!AW23,'employee plus spouse'!AW24,'employee plus spouse'!AW25,'employee plus spouse'!AW26,'employee plus spouse'!AW27,'employee plus spouse'!AW28,'employee plus spouse'!AW29,'employee plus spouse'!AW30,'employee plus spouse'!AW31,'employee plus spouse'!AW32,'employee plus spouse'!AW33,'employee plus spouse'!AW34,'employee plus spouse'!AW35,'employee plus spouse'!AW36,'employee plus spouse'!AW37,'employee plus spouse'!AW38,'employee plus spouse'!AW39,'employee plus spouse'!AW40,'employee plus spouse'!AW41,),IF(OR(A18&gt;64,B18&gt;64),'employee only'!O18,0))</f>
        <v>987.92850023042229</v>
      </c>
      <c r="R18" s="1">
        <f t="shared" si="5"/>
        <v>411.21702049166885</v>
      </c>
      <c r="S18" s="1">
        <f>IF(AND(A18&gt;64,B18&gt;64),CHOOSE(X18,AU16,AU17,AU18,AU19,AU20,AU21,AU22,AU23,AU24,AU25,AU26,AU27,AU28,AU29,AU30,AU31,AU32,AU33,AU34,AU35,AU36,AU37,AU38,AU39,AU40,AU41),IF(AND(A18&lt;65,B18&gt;64),CHOOSE(X18,AU16,AU17,AU18,'employee plus spouse'!AU19,AU20,AU21,AU22,AU23,AU24,AU25,AU26,AU27,AU28,AU29,AU30,AU31,AU32,AU33,AU34,AU35,AU36,AU37,AU38,AU39,AU40,AU41)/2,IF(AND(A18&gt;64,B18&lt;65),'employee only'!Q18,0)))</f>
        <v>664.28189552419713</v>
      </c>
      <c r="U18" s="1">
        <f t="shared" si="6"/>
        <v>694.59516689708903</v>
      </c>
      <c r="V18" s="1"/>
      <c r="X18" s="13">
        <f t="shared" si="11"/>
        <v>10</v>
      </c>
      <c r="Y18" s="13">
        <f t="shared" si="12"/>
        <v>2036</v>
      </c>
      <c r="Z18" s="1">
        <f t="shared" si="7"/>
        <v>435</v>
      </c>
      <c r="AA18" s="1">
        <f>CHOOSE(X18,AE16,AE17,AE18,AE19,AE20,AE21,AE22,AE23,AE24,AE25,AE26,AE27,AE28,AE29,AE30,AE31,AE32,AE33,AE34,AE35,AE36,AE37,AE38,AE39,AE40,AE41)</f>
        <v>190</v>
      </c>
      <c r="AC18" s="13">
        <v>2029</v>
      </c>
      <c r="AD18" s="1">
        <v>435</v>
      </c>
      <c r="AE18" s="1">
        <v>190</v>
      </c>
      <c r="AG18" s="14">
        <v>110</v>
      </c>
      <c r="AH18" s="14">
        <v>45</v>
      </c>
      <c r="AI18" s="13">
        <v>2029</v>
      </c>
      <c r="AJ18" s="1">
        <f>AJ17*(1+'working page'!$B$21)</f>
        <v>1937.6123797406253</v>
      </c>
      <c r="AM18" s="1">
        <f>AM17*(1+'working page'!$B$22)</f>
        <v>2230.6898063554568</v>
      </c>
      <c r="AO18" s="1">
        <f>AO17*(1+'working page'!$B$21)</f>
        <v>4064.0123282062514</v>
      </c>
      <c r="AR18" s="1">
        <f>AR17*(1+'working page'!$B$22)</f>
        <v>4678.7226218311698</v>
      </c>
      <c r="AT18" s="1">
        <f>AT17*(1+'working page'!$B$21)</f>
        <v>500.71078260000013</v>
      </c>
      <c r="AU18" s="1">
        <f t="shared" si="13"/>
        <v>456.65182623943548</v>
      </c>
      <c r="AW18" s="1">
        <f>AW17*(1+'working page'!$B$22)</f>
        <v>576.44679109017613</v>
      </c>
    </row>
    <row r="19" spans="1:49" x14ac:dyDescent="0.25">
      <c r="A19" s="13">
        <f t="shared" si="9"/>
        <v>73</v>
      </c>
      <c r="B19" s="13">
        <f t="shared" si="10"/>
        <v>70</v>
      </c>
      <c r="C19" s="14" t="str">
        <f>IF(AND(A19&lt;65,B19&lt;65),Z19*'working page'!$B$18/12,IF(AND(A19&gt;64,'employee plus spouse'!B19&gt;64),"Both on Medicare",IF(AND(A19&lt;65,B19&gt;64),'employee only'!B19,AA19*'working page'!$B$18/12)))</f>
        <v>Both on Medicare</v>
      </c>
      <c r="D19" s="15" t="str">
        <f t="shared" si="2"/>
        <v>Both on Medicare</v>
      </c>
      <c r="E19" s="15">
        <f>IF(AND(A19&lt;65,B19&lt;65),0,IF(AND(A19&gt;64,B19&gt;64),'working page'!$B$18/12*CHOOSE('employee plus spouse'!X19,'employee plus spouse'!AG17,'employee plus spouse'!AG18,'employee plus spouse'!AG19,'employee plus spouse'!AG20,'employee plus spouse'!AG21,'employee plus spouse'!AG22,'employee plus spouse'!AG23,'employee plus spouse'!AG24,'employee plus spouse'!AG25,'employee plus spouse'!AG26,'employee plus spouse'!AG27,'employee plus spouse'!AG28,'employee plus spouse'!AG29,'employee plus spouse'!AG30,'employee plus spouse'!AG31,'employee plus spouse'!AG32,'employee plus spouse'!AG33,'employee plus spouse'!AG34,'employee plus spouse'!AG35,'employee plus spouse'!AG36,'employee plus spouse'!AG37,'employee plus spouse'!AG38,'employee plus spouse'!AG39,'employee plus spouse'!AG40,'employee plus spouse'!AG41,'employee plus spouse'!AG42),IF(AND(A19&gt;64,B19&lt;65),'employee only'!C19,IF(AND(A19&lt;65,B19&gt;64),'working page'!$B$18/12*CHOOSE('employee plus spouse'!X19,'employee plus spouse'!AH17,'employee plus spouse'!AH18,'employee plus spouse'!AH19,'employee plus spouse'!AH20,'employee plus spouse'!AH21,'employee plus spouse'!AH22,'employee plus spouse'!AH23,'employee plus spouse'!AH24,'employee plus spouse'!AH25,'employee plus spouse'!AH26,'employee plus spouse'!AH27,'employee plus spouse'!AH28,'employee plus spouse'!AH29,'employee plus spouse'!AH30,'employee plus spouse'!AH31,'employee plus spouse'!AH32,'employee plus spouse'!AH33,'employee plus spouse'!AH34,'employee plus spouse'!AH35,'employee plus spouse'!AH36,'employee plus spouse'!AH37,'employee plus spouse'!AH38,'employee plus spouse'!AH39,'employee plus spouse'!AH40,'employee plus spouse'!AH41,'employee plus spouse'!AH42,)))))</f>
        <v>293.33333333333331</v>
      </c>
      <c r="F19" s="14" t="str">
        <f>IF(AND(A19&lt;65,B19&lt;65),CHOOSE(X19,AJ17,AJ18,AJ19,AJ20,AJ21,AJ22,AJ23,AJ24,AJ25,AJ26,AJ27,AJ28,AJ29,AJ30,AJ31,AJ32,AJ33,AJ34,AJ35,AJ36,AJ37,AJ38,AJ39,AJ40,AJ41,AJ42),IF(AND(A19&gt;64,B19&gt;64),"Both on Medicare",'employee only'!D19))</f>
        <v>Both on Medicare</v>
      </c>
      <c r="G19" s="14" t="str">
        <f>IF(AND(A19&lt;65,B19&lt;65),CHOOSE(X19,AM17,AM18,AM19,AM20,AM21,AM22,AM23,AM24,AM25,AM26,AM27,AM28,AM29,AM30,AM31,AM32,AM33,AM34,AM35,AM36,AM37,AM38,AM39,AM40,AM41,AM42),IF(AND(A19&gt;64,B19&gt;64),"Both on Medicare",'employee only'!E19))</f>
        <v>Both on Medicare</v>
      </c>
      <c r="H19" s="14" t="str">
        <f>IF(C19="Both on Medicare","Both on Medicare",IF(C19&gt;F19,0,F19-C19))</f>
        <v>Both on Medicare</v>
      </c>
      <c r="I19" s="14" t="str">
        <f t="shared" si="1"/>
        <v>Both on Medicare</v>
      </c>
      <c r="K19" s="14" t="str">
        <f>IF(AND(A19&lt;65,B19&lt;65),CHOOSE(X19,AO17,AO18,AO19,AO20,AO21,AO22,AO23,AO24,AO25,AO26,AO27,AO28,AO29,AO30,AO31,AO32,AO33,AO34,AO35,AO36,AO37,AO38,AO39,AO40,AO41,AO42),IF(AND(A19&gt;64,B19&gt;64),"Both on Medicare",'employee only'!I19))</f>
        <v>Both on Medicare</v>
      </c>
      <c r="L19" s="14" t="str">
        <f>IF(AND(A19&lt;65,B19&lt;65),CHOOSE(X19,AR17,AR18,AR19,AR20,AR21,AR22,AR23,AR24,AR25,AR26,AR27,AR28,AR29,AR30,AR31,AR32,AR33,AR34,AR35,AR36,AR37,AR38,AR39,AR40,AR41,AR42),IF(AND(A19&gt;64,B19&gt;64),"Both on Medicare",'employee only'!J19))</f>
        <v>Both on Medicare</v>
      </c>
      <c r="M19" s="14" t="str">
        <f t="shared" si="3"/>
        <v>Both on Medicare</v>
      </c>
      <c r="N19" s="14" t="str">
        <f t="shared" si="4"/>
        <v>Both on Medicare</v>
      </c>
      <c r="P19" s="1">
        <f>IF(AND(A19&gt;64,B19&gt;64),CHOOSE('employee plus spouse'!X19,'employee plus spouse'!AT17,'employee plus spouse'!AT18,'employee plus spouse'!AT19,'employee plus spouse'!AT20,'employee plus spouse'!AT21,'employee plus spouse'!AT22,'employee plus spouse'!AT23,'employee plus spouse'!AT24,'employee plus spouse'!AT25,'employee plus spouse'!AT26,'employee plus spouse'!AT27,'employee plus spouse'!AT28,'employee plus spouse'!AT29,'employee plus spouse'!AT30,'employee plus spouse'!AT31,'employee plus spouse'!AT32,'employee plus spouse'!AT33,'employee plus spouse'!AT34,'employee plus spouse'!AT35,'employee plus spouse'!AT36,'employee plus spouse'!AT37,'employee plus spouse'!AT38,'employee plus spouse'!AT39,'employee plus spouse'!AT40,'employee plus spouse'!AT41,'employee plus spouse'!AT42,),IF(OR(A19&gt;64,B19&gt;64),'employee only'!N19,0))</f>
        <v>739.77787151625228</v>
      </c>
      <c r="Q19" s="1">
        <f>IF(AND(A19&gt;64,B19&gt;64),CHOOSE('employee plus spouse'!X19,'employee plus spouse'!AW17,'employee plus spouse'!AW18,'employee plus spouse'!AW19,'employee plus spouse'!AW20,'employee plus spouse'!AW21,'employee plus spouse'!AW22,'employee plus spouse'!AW23,'employee plus spouse'!AW24,'employee plus spouse'!AW25,'employee plus spouse'!AW26,'employee plus spouse'!AW27,'employee plus spouse'!AW28,'employee plus spouse'!AW29,'employee plus spouse'!AW30,'employee plus spouse'!AW31,'employee plus spouse'!AW32,'employee plus spouse'!AW33,'employee plus spouse'!AW34,'employee plus spouse'!AW35,'employee plus spouse'!AW36,'employee plus spouse'!AW37,'employee plus spouse'!AW38,'employee plus spouse'!AW39,'employee plus spouse'!AW40,'employee plus spouse'!AW41,'employee plus spouse'!AW42,),IF(OR(A19&gt;64,B19&gt;64),'employee only'!O19,0))</f>
        <v>1066.9627802488562</v>
      </c>
      <c r="R19" s="1">
        <f t="shared" si="5"/>
        <v>446.44453818291896</v>
      </c>
      <c r="S19" s="1">
        <f>IF(AND(A19&gt;64,B19&gt;64),CHOOSE(X19,AU17,AU18,AU19,AU20,AU21,AU22,AU23,AU24,AU25,AU26,AU27,AU28,AU29,AU30,AU31,AU32,AU33,AU34,AU35,AU36,AU37,AU38,AU39,AU40,AU41,AU42),IF(AND(A19&lt;65,B19&gt;64),CHOOSE(X19,AU17,AU18,AU19,'employee plus spouse'!AU20,AU21,AU22,AU23,AU24,AU25,AU26,AU27,AU28,AU29,AU30,AU31,AU32,AU33,AU34,AU35,AU36,AU37,AU38,AU39,AU40,AU41,AU42)/2,IF(AND(A19&gt;64,B19&lt;65),'employee only'!Q19,0)))</f>
        <v>700.81739977802795</v>
      </c>
      <c r="U19" s="1">
        <f t="shared" si="6"/>
        <v>773.62944691552298</v>
      </c>
      <c r="V19" s="1"/>
      <c r="X19" s="13">
        <f t="shared" si="11"/>
        <v>10</v>
      </c>
      <c r="Y19" s="13">
        <f t="shared" si="12"/>
        <v>2037</v>
      </c>
      <c r="Z19" s="1">
        <f t="shared" si="7"/>
        <v>435</v>
      </c>
      <c r="AA19" s="1">
        <f t="shared" si="8"/>
        <v>190</v>
      </c>
      <c r="AC19" s="13">
        <v>2030</v>
      </c>
      <c r="AD19" s="1">
        <v>435</v>
      </c>
      <c r="AE19" s="1">
        <v>190</v>
      </c>
      <c r="AG19" s="14">
        <v>110</v>
      </c>
      <c r="AH19" s="14">
        <v>45</v>
      </c>
      <c r="AI19" s="13">
        <v>2030</v>
      </c>
      <c r="AJ19" s="1">
        <f>AJ18*(1+'working page'!$B$21)</f>
        <v>2034.4929987276566</v>
      </c>
      <c r="AM19" s="1">
        <f>AM18*(1+'working page'!$B$22)</f>
        <v>2409.1449908638933</v>
      </c>
      <c r="AO19" s="1">
        <f>AO18*(1+'working page'!$B$21)</f>
        <v>4267.2129446165645</v>
      </c>
      <c r="AR19" s="1">
        <f>AR18*(1+'working page'!$B$22)</f>
        <v>5053.0204315776637</v>
      </c>
      <c r="AT19" s="1">
        <f>AT18*(1+'working page'!$B$21)</f>
        <v>525.7463217300002</v>
      </c>
      <c r="AU19" s="1">
        <f t="shared" si="13"/>
        <v>481.76767668260442</v>
      </c>
      <c r="AW19" s="1">
        <f>AW18*(1+'working page'!$B$22)</f>
        <v>622.56253437739031</v>
      </c>
    </row>
    <row r="20" spans="1:49" x14ac:dyDescent="0.25">
      <c r="A20" s="13">
        <f t="shared" si="9"/>
        <v>74</v>
      </c>
      <c r="B20" s="13">
        <f t="shared" si="10"/>
        <v>71</v>
      </c>
      <c r="C20" s="14" t="str">
        <f>IF(AND(A20&lt;65,B20&lt;65),Z20*'working page'!$B$18/12,IF(AND(A20&gt;64,'employee plus spouse'!B20&gt;64),"Both on Medicare",IF(AND(A20&lt;65,B20&gt;64),'employee only'!B20,AA20*'working page'!$B$18/12)))</f>
        <v>Both on Medicare</v>
      </c>
      <c r="D20" s="15" t="str">
        <f t="shared" si="2"/>
        <v>Both on Medicare</v>
      </c>
      <c r="E20" s="15">
        <f>IF(AND(A20&lt;65,B20&lt;65),0,IF(AND(A20&gt;64,B20&gt;64),'working page'!$B$18/12*CHOOSE('employee plus spouse'!X20,'employee plus spouse'!AG18,'employee plus spouse'!AG19,'employee plus spouse'!AG20,'employee plus spouse'!AG21,'employee plus spouse'!AG22,'employee plus spouse'!AG23,'employee plus spouse'!AG24,'employee plus spouse'!AG25,'employee plus spouse'!AG26,'employee plus spouse'!AG27,'employee plus spouse'!AG28,'employee plus spouse'!AG29,'employee plus spouse'!AG30,'employee plus spouse'!AG31,'employee plus spouse'!AG32,'employee plus spouse'!AG33,'employee plus spouse'!AG34,'employee plus spouse'!AG35,'employee plus spouse'!AG36,'employee plus spouse'!AG37,'employee plus spouse'!AG38,'employee plus spouse'!AG39,'employee plus spouse'!AG40,'employee plus spouse'!AG41,'employee plus spouse'!AG42,'employee plus spouse'!AG43),IF(AND(A20&gt;64,B20&lt;65),'employee only'!C20,IF(AND(A20&lt;65,B20&gt;64),'working page'!$B$18/12*CHOOSE('employee plus spouse'!X20,'employee plus spouse'!AH18,'employee plus spouse'!AH19,'employee plus spouse'!AH20,'employee plus spouse'!AH21,'employee plus spouse'!AH22,'employee plus spouse'!AH23,'employee plus spouse'!AH24,'employee plus spouse'!AH25,'employee plus spouse'!AH26,'employee plus spouse'!AH27,'employee plus spouse'!AH28,'employee plus spouse'!AH29,'employee plus spouse'!AH30,'employee plus spouse'!AH31,'employee plus spouse'!AH32,'employee plus spouse'!AH33,'employee plus spouse'!AH34,'employee plus spouse'!AH35,'employee plus spouse'!AH36,'employee plus spouse'!AH37,'employee plus spouse'!AH38,'employee plus spouse'!AH39,'employee plus spouse'!AH40,'employee plus spouse'!AH41,'employee plus spouse'!AH42,'employee plus spouse'!AH43,)))))</f>
        <v>293.33333333333331</v>
      </c>
      <c r="F20" s="14" t="str">
        <f>IF(AND(A20&lt;65,B20&lt;65),CHOOSE(X20,AJ18,AJ19,AJ20,AJ21,AJ22,AJ23,AJ24,AJ25,AJ26,AJ27,AJ28,AJ29,AJ30,AJ31,AJ32,AJ33,AJ34,AJ35,AJ36,AJ37,AJ38,AJ39,AJ40,AJ41,AJ42,AJ43),IF(AND(A20&gt;64,B20&gt;64),"Both on Medicare",'employee only'!D20))</f>
        <v>Both on Medicare</v>
      </c>
      <c r="G20" s="14" t="str">
        <f>IF(AND(A20&lt;65,B20&lt;65),CHOOSE(X20,AM18,AM19,AM20,AM21,AM22,AM23,AM24,AM25,AM26,AM27,AM28,AM29,AM30,AM31,AM32,AM33,AM34,AM35,AM36,AM37,AM38,AM39,AM40,AM41,AM42,AM43),IF(AND(A20&gt;64,B20&gt;64),"Both on Medicare",'employee only'!E20))</f>
        <v>Both on Medicare</v>
      </c>
      <c r="H20" s="14" t="str">
        <f>IF(C20="Both on Medicare","Both on Medicare",IF(C20&gt;F20,0,F20-C20))</f>
        <v>Both on Medicare</v>
      </c>
      <c r="I20" s="14" t="str">
        <f t="shared" si="1"/>
        <v>Both on Medicare</v>
      </c>
      <c r="K20" s="14" t="str">
        <f>IF(AND(A20&lt;65,B20&lt;65),CHOOSE(X20,AO18,AO19,AO20,AO21,AO22,AO23,AO24,AO25,AO26,AO27,AO28,AO29,AO30,AO31,AO32,AO33,AO34,AO35,AO36,AO37,AO38,AO39,AO40,AO41,AO42,AO43),IF(AND(A20&gt;64,B20&gt;64),"Both on Medicare",'employee only'!I20))</f>
        <v>Both on Medicare</v>
      </c>
      <c r="L20" s="14" t="str">
        <f>IF(AND(A20&lt;65,B20&lt;65),CHOOSE(X20,AR18,AR19,AR20,AR21,AR22,AR23,AR24,AR25,AR26,AR27,AR28,AR29,AR30,AR31,AR32,AR33,AR34,AR35,AR36,AR37,AR38,AR39,AR40,AR41,AR42,AR43),IF(AND(A20&gt;64,B20&gt;64),"Both on Medicare",'employee only'!J20))</f>
        <v>Both on Medicare</v>
      </c>
      <c r="M20" s="14" t="str">
        <f t="shared" si="3"/>
        <v>Both on Medicare</v>
      </c>
      <c r="N20" s="14" t="str">
        <f t="shared" si="4"/>
        <v>Both on Medicare</v>
      </c>
      <c r="P20" s="1">
        <f>IF(AND(A20&gt;64,B20&gt;64),CHOOSE('employee plus spouse'!X20,'employee plus spouse'!AT18,'employee plus spouse'!AT19,'employee plus spouse'!AT20,'employee plus spouse'!AT21,'employee plus spouse'!AT22,'employee plus spouse'!AT23,'employee plus spouse'!AT24,'employee plus spouse'!AT25,'employee plus spouse'!AT26,'employee plus spouse'!AT27,'employee plus spouse'!AT28,'employee plus spouse'!AT29,'employee plus spouse'!AT30,'employee plus spouse'!AT31,'employee plus spouse'!AT32,'employee plus spouse'!AT33,'employee plus spouse'!AT34,'employee plus spouse'!AT35,'employee plus spouse'!AT36,'employee plus spouse'!AT37,'employee plus spouse'!AT38,'employee plus spouse'!AT39,'employee plus spouse'!AT40,'employee plus spouse'!AT41,'employee plus spouse'!AT42,'employee plus spouse'!AT43,),IF(OR(A20&gt;64,B20&gt;64),'employee only'!N20,0))</f>
        <v>776.76676509206493</v>
      </c>
      <c r="Q20" s="1">
        <f>IF(AND(A20&gt;64,B20&gt;64),CHOOSE('employee plus spouse'!X20,'employee plus spouse'!AW18,'employee plus spouse'!AW19,'employee plus spouse'!AW20,'employee plus spouse'!AW21,'employee plus spouse'!AW22,'employee plus spouse'!AW23,'employee plus spouse'!AW24,'employee plus spouse'!AW25,'employee plus spouse'!AW26,'employee plus spouse'!AW27,'employee plus spouse'!AW28,'employee plus spouse'!AW29,'employee plus spouse'!AW30,'employee plus spouse'!AW31,'employee plus spouse'!AW32,'employee plus spouse'!AW33,'employee plus spouse'!AW34,'employee plus spouse'!AW35,'employee plus spouse'!AW36,'employee plus spouse'!AW37,'employee plus spouse'!AW38,'employee plus spouse'!AW39,'employee plus spouse'!AW40,'employee plus spouse'!AW41,'employee plus spouse'!AW42,'employee plus spouse'!AW43,),IF(OR(A20&gt;64,B20&gt;64),'employee only'!O20,0))</f>
        <v>1152.3198026687649</v>
      </c>
      <c r="R20" s="1">
        <f t="shared" si="5"/>
        <v>483.43343175873161</v>
      </c>
      <c r="S20" s="1">
        <f>IF(AND(A20&gt;64,B20&gt;64),CHOOSE(X20,AU18,AU19,AU20,AU21,AU22,AU23,AU24,AU25,AU26,AU27,AU28,AU29,AU30,AU31,AU32,AU33,AU34,AU35,AU36,AU37,AU38,AU39,AU40,AU41,AU42,AU43),IF(AND(A20&lt;65,B20&gt;64),CHOOSE(X20,AU18,AU19,AU20,'employee plus spouse'!AU21,AU22,AU23,AU24,AU25,AU26,AU27,AU28,AU29,AU30,AU31,AU32,AU33,AU34,AU35,AU36,AU37,AU38,AU39,AU40,AU41,AU42,AU43)/2,IF(AND(A20&gt;64,B20&lt;65),'employee only'!Q20,0)))</f>
        <v>739.36235676581941</v>
      </c>
      <c r="U20" s="1">
        <f t="shared" si="6"/>
        <v>858.98646933543159</v>
      </c>
      <c r="V20" s="1"/>
      <c r="X20" s="13">
        <f t="shared" si="11"/>
        <v>10</v>
      </c>
      <c r="Y20" s="13">
        <f t="shared" si="12"/>
        <v>2038</v>
      </c>
      <c r="Z20" s="1">
        <f t="shared" si="7"/>
        <v>435</v>
      </c>
      <c r="AA20" s="1">
        <f t="shared" si="8"/>
        <v>190</v>
      </c>
      <c r="AC20" s="13">
        <v>2031</v>
      </c>
      <c r="AD20" s="1">
        <v>435</v>
      </c>
      <c r="AE20" s="1">
        <v>190</v>
      </c>
      <c r="AG20" s="14">
        <v>110</v>
      </c>
      <c r="AH20" s="14">
        <v>45</v>
      </c>
      <c r="AI20" s="13">
        <v>2031</v>
      </c>
      <c r="AJ20" s="1">
        <f>AJ19*(1+'working page'!$B$21)</f>
        <v>2136.2176486640396</v>
      </c>
      <c r="AM20" s="1">
        <f>AM19*(1+'working page'!$B$22)</f>
        <v>2601.8765901330048</v>
      </c>
      <c r="AO20" s="1">
        <f>AO19*(1+'working page'!$B$21)</f>
        <v>4480.5735918473929</v>
      </c>
      <c r="AR20" s="1">
        <f>AR19*(1+'working page'!$B$22)</f>
        <v>5457.2620661038773</v>
      </c>
      <c r="AT20" s="1">
        <f>AT19*(1+'working page'!$B$21)</f>
        <v>552.03363781650023</v>
      </c>
      <c r="AU20" s="1">
        <f t="shared" si="13"/>
        <v>508.26489890014761</v>
      </c>
      <c r="AW20" s="1">
        <f>AW19*(1+'working page'!$B$22)</f>
        <v>672.36753712758161</v>
      </c>
    </row>
    <row r="21" spans="1:49" x14ac:dyDescent="0.25">
      <c r="AC21" s="13">
        <v>2032</v>
      </c>
      <c r="AD21" s="1">
        <v>435</v>
      </c>
      <c r="AE21" s="1">
        <v>190</v>
      </c>
      <c r="AG21" s="14">
        <v>110</v>
      </c>
      <c r="AH21" s="14">
        <v>45</v>
      </c>
      <c r="AI21" s="13">
        <v>2032</v>
      </c>
      <c r="AJ21" s="1">
        <f>AJ20*(1+'working page'!$B$21)</f>
        <v>2243.0285310972417</v>
      </c>
      <c r="AM21" s="1">
        <f>AM20*(1+'working page'!$B$22)</f>
        <v>2810.0267173436455</v>
      </c>
      <c r="AO21" s="1">
        <f>AO20*(1+'working page'!$B$21)</f>
        <v>4704.6022714397632</v>
      </c>
      <c r="AR21" s="1">
        <f>AR20*(1+'working page'!$B$22)</f>
        <v>5893.8430313921881</v>
      </c>
      <c r="AT21" s="1">
        <f>AT20*(1+'working page'!$B$21)</f>
        <v>579.63531970732527</v>
      </c>
      <c r="AU21" s="1">
        <f t="shared" si="13"/>
        <v>536.21946833965569</v>
      </c>
      <c r="AW21" s="1">
        <f>AW20*(1+'working page'!$B$22)</f>
        <v>726.15694009778815</v>
      </c>
    </row>
    <row r="22" spans="1:49" x14ac:dyDescent="0.25">
      <c r="AC22" s="13">
        <v>2033</v>
      </c>
      <c r="AD22" s="1">
        <v>435</v>
      </c>
      <c r="AE22" s="1">
        <v>190</v>
      </c>
      <c r="AG22" s="14">
        <v>110</v>
      </c>
      <c r="AH22" s="14">
        <v>45</v>
      </c>
      <c r="AI22" s="13">
        <v>2033</v>
      </c>
      <c r="AJ22" s="1">
        <f>AJ21*(1+'working page'!$B$21)</f>
        <v>2355.1799576521039</v>
      </c>
      <c r="AM22" s="1">
        <f>AM21*(1+'working page'!$B$22)</f>
        <v>3034.8288547311372</v>
      </c>
      <c r="AO22" s="1">
        <f>AO21*(1+'working page'!$B$21)</f>
        <v>4939.8323850117513</v>
      </c>
      <c r="AR22" s="1">
        <f>AR21*(1+'working page'!$B$22)</f>
        <v>6365.3504739035634</v>
      </c>
      <c r="AT22" s="1">
        <f>AT21*(1+'working page'!$B$21)</f>
        <v>608.6170856926916</v>
      </c>
      <c r="AU22" s="1">
        <f t="shared" si="13"/>
        <v>565.71153909833674</v>
      </c>
      <c r="AW22" s="1">
        <f>AW21*(1+'working page'!$B$22)</f>
        <v>784.24949530561128</v>
      </c>
    </row>
    <row r="23" spans="1:49" x14ac:dyDescent="0.25">
      <c r="AC23" s="13">
        <v>2034</v>
      </c>
      <c r="AD23" s="1">
        <v>435</v>
      </c>
      <c r="AE23" s="1">
        <v>190</v>
      </c>
      <c r="AG23" s="14">
        <v>110</v>
      </c>
      <c r="AH23" s="14">
        <v>45</v>
      </c>
      <c r="AI23" s="13">
        <v>2034</v>
      </c>
      <c r="AJ23" s="1">
        <f>AJ22*(1+'working page'!$B$21)</f>
        <v>2472.9389555347093</v>
      </c>
      <c r="AM23" s="1">
        <f>AM22*(1+'working page'!$B$22)</f>
        <v>3277.6151631096286</v>
      </c>
      <c r="AO23" s="1">
        <f>AO22*(1+'working page'!$B$21)</f>
        <v>5186.8240042623393</v>
      </c>
      <c r="AR23" s="1">
        <f>AR22*(1+'working page'!$B$22)</f>
        <v>6874.5785118158492</v>
      </c>
      <c r="AT23" s="1">
        <f>AT22*(1+'working page'!$B$21)</f>
        <v>639.04793997732622</v>
      </c>
      <c r="AU23" s="1">
        <f t="shared" si="13"/>
        <v>596.8256737487452</v>
      </c>
      <c r="AW23" s="1">
        <f>AW22*(1+'working page'!$B$22)</f>
        <v>846.98945493006022</v>
      </c>
    </row>
    <row r="24" spans="1:49" x14ac:dyDescent="0.25">
      <c r="AC24" s="13">
        <v>2035</v>
      </c>
      <c r="AD24" s="1">
        <v>435</v>
      </c>
      <c r="AE24" s="1">
        <v>190</v>
      </c>
      <c r="AG24" s="14">
        <v>110</v>
      </c>
      <c r="AH24" s="14">
        <v>45</v>
      </c>
      <c r="AI24" s="13">
        <v>2035</v>
      </c>
      <c r="AJ24" s="1">
        <f>AJ23*(1+'working page'!$B$21)</f>
        <v>2596.5859033114448</v>
      </c>
      <c r="AM24" s="1">
        <f>AM23*(1+'working page'!$B$22)</f>
        <v>3539.824376158399</v>
      </c>
      <c r="AO24" s="1">
        <f>AO23*(1+'working page'!$B$21)</f>
        <v>5446.1652044754564</v>
      </c>
      <c r="AR24" s="1">
        <f>AR23*(1+'working page'!$B$22)</f>
        <v>7424.5447927611176</v>
      </c>
      <c r="AT24" s="1">
        <f>AT23*(1+'working page'!$B$21)</f>
        <v>671.00033697619256</v>
      </c>
      <c r="AU24" s="1">
        <f t="shared" si="13"/>
        <v>629.6510858049262</v>
      </c>
      <c r="AW24" s="1">
        <f>AW23*(1+'working page'!$B$22)</f>
        <v>914.74861132446506</v>
      </c>
    </row>
    <row r="25" spans="1:49" x14ac:dyDescent="0.25">
      <c r="AC25" s="13">
        <v>2036</v>
      </c>
      <c r="AD25" s="1">
        <v>435</v>
      </c>
      <c r="AE25" s="1">
        <v>190</v>
      </c>
      <c r="AG25" s="14">
        <v>110</v>
      </c>
      <c r="AH25" s="14">
        <v>45</v>
      </c>
      <c r="AI25" s="13">
        <v>2036</v>
      </c>
      <c r="AJ25" s="1">
        <f>AJ24*(1+'working page'!$B$21)</f>
        <v>2726.4151984770169</v>
      </c>
      <c r="AM25" s="1">
        <f>AM24*(1+'working page'!$B$22)</f>
        <v>3823.0103262510711</v>
      </c>
      <c r="AO25" s="1">
        <f>AO24*(1+'working page'!$B$21)</f>
        <v>5718.4734646992292</v>
      </c>
      <c r="AR25" s="1">
        <f>AR24*(1+'working page'!$B$22)</f>
        <v>8018.5083761820079</v>
      </c>
      <c r="AT25" s="1">
        <f>AT24*(1+'working page'!$B$21)</f>
        <v>704.55035382500216</v>
      </c>
      <c r="AU25" s="1">
        <f t="shared" si="13"/>
        <v>664.28189552419713</v>
      </c>
      <c r="AW25" s="1">
        <f>AW24*(1+'working page'!$B$22)</f>
        <v>987.92850023042229</v>
      </c>
    </row>
    <row r="26" spans="1:49" x14ac:dyDescent="0.25">
      <c r="AC26" s="13">
        <v>2037</v>
      </c>
      <c r="AD26" s="1">
        <v>435</v>
      </c>
      <c r="AE26" s="1">
        <v>190</v>
      </c>
      <c r="AG26" s="14">
        <v>110</v>
      </c>
      <c r="AH26" s="14">
        <v>45</v>
      </c>
      <c r="AI26" s="13">
        <v>2037</v>
      </c>
      <c r="AJ26" s="1">
        <f>AJ25*(1+'working page'!$B$21)</f>
        <v>2862.7359584008677</v>
      </c>
      <c r="AM26" s="1">
        <f>AM25*(1+'working page'!$B$22)</f>
        <v>4128.851152351157</v>
      </c>
      <c r="AO26" s="1">
        <f>AO25*(1+'working page'!$B$21)</f>
        <v>6004.3971379341911</v>
      </c>
      <c r="AR26" s="1">
        <f>AR25*(1+'working page'!$B$22)</f>
        <v>8659.9890462765688</v>
      </c>
      <c r="AT26" s="1">
        <f>AT25*(1+'working page'!$B$21)</f>
        <v>739.77787151625228</v>
      </c>
      <c r="AU26" s="1">
        <f t="shared" si="13"/>
        <v>700.81739977802795</v>
      </c>
      <c r="AW26" s="1">
        <f>AW25*(1+'working page'!$B$22)</f>
        <v>1066.9627802488562</v>
      </c>
    </row>
    <row r="27" spans="1:49" x14ac:dyDescent="0.25">
      <c r="AC27" s="13">
        <v>2038</v>
      </c>
      <c r="AD27" s="1">
        <v>435</v>
      </c>
      <c r="AE27" s="1">
        <v>190</v>
      </c>
      <c r="AG27" s="14">
        <v>110</v>
      </c>
      <c r="AH27" s="14">
        <v>45</v>
      </c>
      <c r="AI27" s="13">
        <v>2038</v>
      </c>
      <c r="AJ27" s="1">
        <f>AJ26*(1+'working page'!$B$21)</f>
        <v>3005.8727563209113</v>
      </c>
      <c r="AM27" s="1">
        <f>AM26*(1+'working page'!$B$22)</f>
        <v>4459.1592445392498</v>
      </c>
      <c r="AO27" s="1">
        <f>AO26*(1+'working page'!$B$21)</f>
        <v>6304.6169948309007</v>
      </c>
      <c r="AR27" s="1">
        <f>AR26*(1+'working page'!$B$22)</f>
        <v>9352.7881699786958</v>
      </c>
      <c r="AT27" s="1">
        <f>AT26*(1+'working page'!$B$21)</f>
        <v>776.76676509206493</v>
      </c>
      <c r="AU27" s="1">
        <f t="shared" si="13"/>
        <v>739.36235676581941</v>
      </c>
      <c r="AW27" s="1">
        <f>AW26*(1+'working page'!$B$22)</f>
        <v>1152.3198026687649</v>
      </c>
    </row>
    <row r="28" spans="1:49" x14ac:dyDescent="0.25">
      <c r="AC28" s="13">
        <v>2039</v>
      </c>
      <c r="AD28" s="1">
        <v>435</v>
      </c>
      <c r="AE28" s="1">
        <v>190</v>
      </c>
      <c r="AG28" s="14">
        <v>110</v>
      </c>
      <c r="AH28" s="14">
        <v>45</v>
      </c>
      <c r="AI28" s="13">
        <v>2039</v>
      </c>
      <c r="AJ28" s="1">
        <f>AJ27*(1+'working page'!$B$21)</f>
        <v>3156.166394136957</v>
      </c>
      <c r="AM28" s="1">
        <f>AM27*(1+'working page'!$B$22)</f>
        <v>4815.8919841023899</v>
      </c>
      <c r="AO28" s="1">
        <f>AO27*(1+'working page'!$B$21)</f>
        <v>6619.8478445724459</v>
      </c>
      <c r="AR28" s="1">
        <f>AR27*(1+'working page'!$B$22)</f>
        <v>10101.011223576992</v>
      </c>
      <c r="AT28" s="1">
        <f>AT27*(1+'working page'!$B$21)</f>
        <v>815.60510334666822</v>
      </c>
      <c r="AU28" s="1">
        <f t="shared" si="13"/>
        <v>780.0272863879394</v>
      </c>
      <c r="AW28" s="1">
        <f>AW27*(1+'working page'!$B$22)</f>
        <v>1244.5053868822661</v>
      </c>
    </row>
    <row r="29" spans="1:49" x14ac:dyDescent="0.25">
      <c r="AC29" s="13">
        <v>2040</v>
      </c>
      <c r="AD29" s="1">
        <v>435</v>
      </c>
      <c r="AE29" s="1">
        <v>190</v>
      </c>
      <c r="AG29" s="14">
        <v>110</v>
      </c>
      <c r="AH29" s="14">
        <v>45</v>
      </c>
      <c r="AI29" s="13">
        <v>2040</v>
      </c>
      <c r="AJ29" s="1">
        <f>AJ28*(1+'working page'!$B$21)</f>
        <v>3313.9747138438051</v>
      </c>
      <c r="AM29" s="1">
        <f>AM28*(1+'working page'!$B$22)</f>
        <v>5201.1633428305813</v>
      </c>
      <c r="AO29" s="1">
        <f>AO28*(1+'working page'!$B$21)</f>
        <v>6950.8402368010684</v>
      </c>
      <c r="AR29" s="1">
        <f>AR28*(1+'working page'!$B$22)</f>
        <v>10909.092121463153</v>
      </c>
      <c r="AT29" s="1">
        <f>AT28*(1+'working page'!$B$21)</f>
        <v>856.38535851400161</v>
      </c>
      <c r="AU29" s="1">
        <f t="shared" si="13"/>
        <v>822.92878713927598</v>
      </c>
      <c r="AW29" s="1">
        <f>AW28*(1+'working page'!$B$22)</f>
        <v>1344.0658178328474</v>
      </c>
    </row>
    <row r="30" spans="1:49" x14ac:dyDescent="0.25">
      <c r="AO30" s="1"/>
    </row>
    <row r="31" spans="1:49" x14ac:dyDescent="0.25">
      <c r="AO31" s="1"/>
    </row>
  </sheetData>
  <sheetProtection algorithmName="SHA-512" hashValue="yEJidE5pinu7baffBEzhuk8Y6m/cSg4vTJF/KcW74MAetJLaCmZ43d7jkVLJacn+CzR6bNdXA3EMH1WHvpppqA==" saltValue="I1kXUPM+lNhmsoJ+aCExKw==" spinCount="100000" sheet="1" objects="1" scenarios="1"/>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Q29"/>
  <sheetViews>
    <sheetView topLeftCell="AC1" workbookViewId="0">
      <selection activeCell="AN13" sqref="AN13"/>
    </sheetView>
  </sheetViews>
  <sheetFormatPr defaultRowHeight="15" x14ac:dyDescent="0.25"/>
  <cols>
    <col min="1" max="1" width="12" style="13" customWidth="1"/>
    <col min="2" max="3" width="21.42578125" style="14" customWidth="1"/>
    <col min="4" max="5" width="21.42578125" style="13" customWidth="1"/>
    <col min="6" max="6" width="29.42578125" style="13" customWidth="1"/>
    <col min="7" max="7" width="25" style="13" customWidth="1"/>
    <col min="9" max="9" width="18.28515625" style="13" customWidth="1"/>
    <col min="10" max="10" width="20.7109375" style="13" customWidth="1"/>
    <col min="11" max="11" width="20" style="14" customWidth="1"/>
    <col min="12" max="12" width="21.28515625" style="14" customWidth="1"/>
    <col min="13" max="13" width="21.28515625" style="1" customWidth="1"/>
    <col min="14" max="19" width="19.7109375" style="1" customWidth="1"/>
    <col min="21" max="21" width="9.140625" style="13"/>
    <col min="22" max="22" width="12.5703125" style="13" customWidth="1"/>
    <col min="23" max="23" width="24.85546875" style="1" customWidth="1"/>
    <col min="25" max="25" width="9.140625" style="13"/>
    <col min="26" max="27" width="9.140625" style="1"/>
    <col min="28" max="28" width="13.42578125" style="1" customWidth="1"/>
    <col min="29" max="29" width="9.140625" style="13"/>
    <col min="30" max="30" width="10.5703125" style="3" bestFit="1" customWidth="1"/>
    <col min="33" max="33" width="12.5703125" style="1" customWidth="1"/>
    <col min="34" max="34" width="10.5703125" customWidth="1"/>
    <col min="35" max="35" width="14" style="1" customWidth="1"/>
    <col min="36" max="37" width="14" customWidth="1"/>
    <col min="38" max="38" width="14" style="1" customWidth="1"/>
    <col min="40" max="40" width="18.28515625" customWidth="1"/>
    <col min="41" max="41" width="28.5703125" style="1" customWidth="1"/>
    <col min="43" max="43" width="22.85546875" customWidth="1"/>
  </cols>
  <sheetData>
    <row r="1" spans="1:43" x14ac:dyDescent="0.25">
      <c r="AD1" s="2" t="s">
        <v>72</v>
      </c>
    </row>
    <row r="2" spans="1:43" ht="33.75" customHeight="1" x14ac:dyDescent="0.25">
      <c r="N2" s="1" t="s">
        <v>68</v>
      </c>
      <c r="Y2" s="40" t="s">
        <v>4</v>
      </c>
      <c r="Z2" s="40"/>
      <c r="AB2" s="5" t="s">
        <v>79</v>
      </c>
      <c r="AD2" s="3" t="s">
        <v>56</v>
      </c>
      <c r="AG2" s="1" t="s">
        <v>57</v>
      </c>
      <c r="AI2" s="5" t="s">
        <v>29</v>
      </c>
      <c r="AJ2" s="4"/>
      <c r="AK2" s="4"/>
      <c r="AL2" s="5" t="s">
        <v>26</v>
      </c>
      <c r="AN2" s="10" t="s">
        <v>82</v>
      </c>
      <c r="AO2" s="11" t="s">
        <v>66</v>
      </c>
      <c r="AQ2" s="10" t="s">
        <v>83</v>
      </c>
    </row>
    <row r="3" spans="1:43" x14ac:dyDescent="0.25">
      <c r="AD3" s="3">
        <v>297.83999999999997</v>
      </c>
      <c r="AG3" s="1">
        <v>297.83999999999997</v>
      </c>
      <c r="AI3" s="1">
        <f>9200.64/12</f>
        <v>766.71999999999991</v>
      </c>
      <c r="AL3" s="1">
        <f>9200.64/12</f>
        <v>766.71999999999991</v>
      </c>
      <c r="AN3" s="1">
        <f>2147.62/12</f>
        <v>178.96833333333333</v>
      </c>
      <c r="AO3" s="1">
        <v>104.9</v>
      </c>
      <c r="AQ3" s="1">
        <f>2147.62/12</f>
        <v>178.96833333333333</v>
      </c>
    </row>
    <row r="4" spans="1:43" x14ac:dyDescent="0.25">
      <c r="Y4" s="13">
        <v>2015</v>
      </c>
      <c r="Z4" s="1">
        <v>180</v>
      </c>
      <c r="AB4" s="1">
        <v>60</v>
      </c>
      <c r="AC4" s="13">
        <v>2015</v>
      </c>
      <c r="AD4" s="3">
        <v>329.41</v>
      </c>
      <c r="AG4" s="1">
        <v>329.41</v>
      </c>
      <c r="AI4" s="1">
        <v>815.96</v>
      </c>
      <c r="AL4" s="1">
        <v>815.96</v>
      </c>
      <c r="AN4" s="1">
        <v>178.52</v>
      </c>
      <c r="AO4" s="1">
        <v>110.7</v>
      </c>
      <c r="AQ4" s="1">
        <v>178.52</v>
      </c>
    </row>
    <row r="5" spans="1:43" ht="33.75" customHeight="1" x14ac:dyDescent="0.25">
      <c r="A5" s="19" t="s">
        <v>8</v>
      </c>
      <c r="B5" s="17" t="s">
        <v>9</v>
      </c>
      <c r="C5" s="17" t="s">
        <v>63</v>
      </c>
      <c r="D5" s="18" t="s">
        <v>30</v>
      </c>
      <c r="E5" s="18" t="s">
        <v>21</v>
      </c>
      <c r="F5" s="18" t="s">
        <v>31</v>
      </c>
      <c r="G5" s="18" t="s">
        <v>32</v>
      </c>
      <c r="I5" s="18" t="s">
        <v>24</v>
      </c>
      <c r="J5" s="18" t="s">
        <v>26</v>
      </c>
      <c r="K5" s="20" t="s">
        <v>27</v>
      </c>
      <c r="L5" s="20" t="s">
        <v>28</v>
      </c>
      <c r="M5" s="5"/>
      <c r="N5" s="4" t="s">
        <v>61</v>
      </c>
      <c r="O5" s="4" t="s">
        <v>62</v>
      </c>
      <c r="P5" s="5" t="s">
        <v>65</v>
      </c>
      <c r="Q5" s="5" t="s">
        <v>75</v>
      </c>
      <c r="R5" s="5" t="s">
        <v>64</v>
      </c>
      <c r="S5" s="5"/>
      <c r="U5" s="19" t="s">
        <v>6</v>
      </c>
      <c r="V5" s="19" t="s">
        <v>5</v>
      </c>
      <c r="W5" s="1" t="s">
        <v>7</v>
      </c>
      <c r="Y5" s="13">
        <v>2016</v>
      </c>
      <c r="Z5" s="1">
        <v>180</v>
      </c>
      <c r="AB5" s="1">
        <v>60</v>
      </c>
      <c r="AC5" s="13">
        <v>2016</v>
      </c>
      <c r="AD5" s="3">
        <v>377.16</v>
      </c>
      <c r="AG5" s="1">
        <v>377.16</v>
      </c>
      <c r="AI5" s="1">
        <v>914.23</v>
      </c>
      <c r="AL5" s="1">
        <v>914.23</v>
      </c>
      <c r="AN5" s="1">
        <v>186.51</v>
      </c>
      <c r="AO5" s="1">
        <v>121.8</v>
      </c>
      <c r="AQ5" s="1">
        <v>186.51</v>
      </c>
    </row>
    <row r="6" spans="1:43" x14ac:dyDescent="0.25">
      <c r="A6" s="13">
        <f>'working page'!B16</f>
        <v>60</v>
      </c>
      <c r="B6" s="14">
        <f>IF(A6&lt;65,W6*'working page'!$B$18/12,"medicare")</f>
        <v>626.66666666666663</v>
      </c>
      <c r="C6" s="14">
        <f>IF(A6&lt;65,0,(CHOOSE(U6,AB4,AB5,AB6,AB7,AB8,AB9,AB10,AB11,AB12,AB13,AB14,AB15,AB16,AB17,AB18,AB19,AB20,AB21,AB22,AB23,AB24,AB25,AB26,AB27,AB28,AB29)*'working page'!$B$18/12))</f>
        <v>0</v>
      </c>
      <c r="D6" s="14">
        <f>CHOOSE(U6,AD4,AD5,AD6,AD7,AD8,AD9,AD10,AD11,AD12,AD13,AD14,AD15,AD16,AD17,AD18,AD19,AD20,AD21,AD22,AD23,AD24,AD25,AD26,AD27,AD28,AD29,)</f>
        <v>690.07</v>
      </c>
      <c r="E6" s="14">
        <f>CHOOSE(U6,AG4,AG5,AG6,AG7,AG8,AG9,AG10,AG11,AG12,AG13,AG14,AG15,AG16,AG17,AG18,AG19,AG20,AG21,AG22,AG23,AG24,AG25,AG26,AG27,AG28,AG29,)</f>
        <v>690.07</v>
      </c>
      <c r="F6" s="16">
        <f>IF(B6="medicare","medicare",IF(B6&gt;D6,0,D6-B6))</f>
        <v>63.403333333333421</v>
      </c>
      <c r="G6" s="16">
        <f>IF(B6="medicare","medicare",IF(B6&gt;E6,0,E6-B6))</f>
        <v>63.403333333333421</v>
      </c>
      <c r="I6" s="14">
        <f>CHOOSE(U6,AI4,AI5,AI6,AI7,AI8,AI9,AI10,AI11,AI12,AI13,AI14,AI15,AI16,AI17,AI18,AI19,AI20,AI21,AI22,AI23,AI24,AI25,AI26,AI27,AI28,AI29,)</f>
        <v>1592.06</v>
      </c>
      <c r="J6" s="15">
        <f>CHOOSE(U6,AL4,AL5,AL6,AL7,AL8,AL9,AL10,AL11,AL12,AL13,AL14,AL15,AL16,AL17,AL18,AL19,AL20,AL21,AL22,AL23,AL24,AL25,AL26,AL27,AL28,AL29,)</f>
        <v>1592.06</v>
      </c>
      <c r="K6" s="14">
        <f t="shared" ref="K6:K20" si="0">IF(A6&gt;64,"Medicare",IF(B6&gt;I6,"o",I6-B6))</f>
        <v>965.39333333333332</v>
      </c>
      <c r="L6" s="14">
        <f>IF(A6&gt;64,"Medicare",IF(B6&gt;J6,"o",J6-B6))</f>
        <v>965.39333333333332</v>
      </c>
      <c r="N6" s="1">
        <f>CHOOSE(U6,AN4,AN5,AN6,AN7,AN8,AN9,AN10,AN11,AN12,AN13,AN14,AN15,AN16,AN17,AN18,AN19,AN20,AN21,AN22,AN23,AN24,AN25,AN26,AN27,AN28,AN29,)</f>
        <v>196.16</v>
      </c>
      <c r="O6" s="3">
        <f>CHOOSE(U6,AQ4,AQ5,AQ6,AQ7,AQ8,AQ9,AQ10,AQ11,AQ12,AQ13,AQ14,AQ15,AQ16,AQ17,AQ18,AQ19,AQ20,AQ21,AQ22,AQ23,AQ24,AQ25,AQ26,AQ27,AQ28,AQ29,)</f>
        <v>196.16</v>
      </c>
      <c r="P6" s="1">
        <f>IF(A6&lt;65,0,IF('employee only'!C6&gt;N6,0,N6-C6))</f>
        <v>0</v>
      </c>
      <c r="Q6" s="1">
        <f>IF(A6&gt;64,CHOOSE(U6,AO4,AO5,AO6,AO7,AO8,AO9,AO10,AO11,AO12,AO13,AO14,AO15,AO16,AO17,AO18,AO19,AO20,AO21,AO22,AO23,AO24,AO25,AO26,AO27,AO28,AO29),0)</f>
        <v>0</v>
      </c>
      <c r="R6" s="1">
        <f>IF(A6&lt;65,0,IF('employee only'!C6&gt;O6,0,O6-C6))</f>
        <v>0</v>
      </c>
      <c r="U6" s="13">
        <f>MATCH('working page'!B19,Y4:Y29)</f>
        <v>10</v>
      </c>
      <c r="V6" s="13">
        <f>'working page'!B19</f>
        <v>2024</v>
      </c>
      <c r="W6" s="1">
        <f>CHOOSE(U6,Z4,Z5,Z6,Z7,Z8,Z9,Z10,Z11,Z12,Z13,Z14,Z15,Z16,Z17,Z18,Z19,Z20,Z21,Z22,Z23,Z24,Z25,Z26,Z27,Z28,Z29)</f>
        <v>235</v>
      </c>
      <c r="Y6" s="13">
        <v>2017</v>
      </c>
      <c r="Z6" s="1">
        <v>190</v>
      </c>
      <c r="AB6" s="1">
        <v>65</v>
      </c>
      <c r="AC6" s="13">
        <v>2017</v>
      </c>
      <c r="AD6" s="3">
        <v>405.96</v>
      </c>
      <c r="AG6" s="1">
        <v>405.96</v>
      </c>
      <c r="AI6" s="1">
        <v>1023.46</v>
      </c>
      <c r="AL6" s="1">
        <v>1023.46</v>
      </c>
      <c r="AN6" s="1">
        <v>186.51</v>
      </c>
      <c r="AO6" s="1">
        <v>134</v>
      </c>
      <c r="AQ6" s="1">
        <v>186.51</v>
      </c>
    </row>
    <row r="7" spans="1:43" x14ac:dyDescent="0.25">
      <c r="A7" s="13">
        <f>A6+1</f>
        <v>61</v>
      </c>
      <c r="B7" s="14">
        <f>IF(A7&lt;65,W7*'working page'!$B$18/12,"medicare")</f>
        <v>626.66666666666663</v>
      </c>
      <c r="C7" s="14">
        <f>IF(A7&lt;65,0,(CHOOSE(U7,AB5,AB6,AB7,AB8,AB9,AB10,AB11,AB12,AB13,AB14,AB15,AB16,AB17,AB18,AB19,AB20,AB21,AB22,AB23,AB24,AB25,AB26,AB27,AB28,AB29,AB30)*'working page'!$B$18/12))</f>
        <v>0</v>
      </c>
      <c r="D7" s="14">
        <f t="shared" ref="D7:D20" si="1">CHOOSE(U7,AD5,AD6,AD7,AD8,AD9,AD10,AD11,AD12,AD13,AD14,AD15,AD16,AD17,AD18,AD19,AD20,AD21,AD22,AD23,AD24,AD25,AD26,AD27,AD28,AD29,AD30,)</f>
        <v>724.57350000000008</v>
      </c>
      <c r="E7" s="14">
        <f>CHOOSE(U7,AG5,AG6,AG7,AG8,AG9,AG10,AG11,AG12,AG13,AG14,AG15,AG16,AG17,AG18,AG19,AG20,AG21,AG22,AG23,AG24,AG25,AG26,AG27,AG28,AG29,AG30,)</f>
        <v>745.27560000000005</v>
      </c>
      <c r="F7" s="16">
        <f t="shared" ref="F7:F20" si="2">IF(B7="medicare","medicare",IF(B7&gt;D7,0,D7-B7))</f>
        <v>97.906833333333452</v>
      </c>
      <c r="G7" s="16">
        <f t="shared" ref="G7:G20" si="3">IF(B7="medicare","medicare",IF(B7&gt;E7,0,E7-B7))</f>
        <v>118.60893333333343</v>
      </c>
      <c r="I7" s="14">
        <f t="shared" ref="I7:I20" si="4">CHOOSE(U7,AI5,AI6,AI7,AI8,AI9,AI10,AI11,AI12,AI13,AI14,AI15,AI16,AI17,AI18,AI19,AI20,AI21,AI22,AI23,AI24,AI25,AI26,AI27,AI28,AI29,AI30,)</f>
        <v>1671.663</v>
      </c>
      <c r="J7" s="15">
        <f t="shared" ref="J7:J20" si="5">CHOOSE(U7,AL5,AL6,AL7,AL8,AL9,AL10,AL11,AL12,AL13,AL14,AL15,AL16,AL17,AL18,AL19,AL20,AL21,AL22,AL23,AL24,AL25,AL26,AL27,AL28,AL29,AL30,)</f>
        <v>1719.4248</v>
      </c>
      <c r="K7" s="14">
        <f t="shared" si="0"/>
        <v>1044.9963333333335</v>
      </c>
      <c r="L7" s="14">
        <f t="shared" ref="L7:L20" si="6">IF(A7&gt;64,"Medicare",IF(B7&gt;J7,"o",J7-B7))</f>
        <v>1092.7581333333333</v>
      </c>
      <c r="N7" s="1">
        <f t="shared" ref="N7:N20" si="7">CHOOSE(U7,AN5,AN6,AN7,AN8,AN9,AN10,AN11,AN12,AN13,AN14,AN15,AN16,AN17,AN18,AN19,AN20,AN21,AN22,AN23,AN24,AN25,AN26,AN27,AN28,AN29,AN30,)</f>
        <v>205.96800000000002</v>
      </c>
      <c r="O7" s="3">
        <f t="shared" ref="O7:O20" si="8">CHOOSE(U7,AQ5,AQ6,AQ7,AQ8,AQ9,AQ10,AQ11,AQ12,AQ13,AQ14,AQ15,AQ16,AQ17,AQ18,AQ19,AQ20,AQ21,AQ22,AQ23,AQ24,AQ25,AQ26,AQ27,AQ28,AQ29,AQ30,)</f>
        <v>211.8528</v>
      </c>
      <c r="P7" s="1">
        <f>IF(A7&lt;65,0,IF('employee only'!C7&gt;N7,0,N7-C7))</f>
        <v>0</v>
      </c>
      <c r="Q7" s="1">
        <f t="shared" ref="Q7:Q20" si="9">IF(A7&gt;64,CHOOSE(U7,AO5,AO6,AO7,AO8,AO9,AO10,AO11,AO12,AO13,AO14,AO15,AO16,AO17,AO18,AO19,AO20,AO21,AO22,AO23,AO24,AO25,AO26,AO27,AO28,AO29,AO30),0)</f>
        <v>0</v>
      </c>
      <c r="R7" s="1">
        <f>IF(A7&lt;65,0,IF('employee only'!C7&gt;O7,0,O7-C7))</f>
        <v>0</v>
      </c>
      <c r="U7" s="13">
        <f>U6</f>
        <v>10</v>
      </c>
      <c r="V7" s="13">
        <f>V6+1</f>
        <v>2025</v>
      </c>
      <c r="W7" s="1">
        <f t="shared" ref="W7:W20" si="10">CHOOSE(U7,Z5,Z6,Z7,Z8,Z9,Z10,Z11,Z12,Z13,Z14,Z15,Z16,Z17,Z18,Z19,Z20,Z21,Z22,Z23,Z24,Z25,Z26,Z27,Z28,Z29,Z30)</f>
        <v>235</v>
      </c>
      <c r="Y7" s="13">
        <v>2018</v>
      </c>
      <c r="Z7" s="1">
        <v>190</v>
      </c>
      <c r="AB7" s="1">
        <v>65</v>
      </c>
      <c r="AC7" s="13">
        <v>2018</v>
      </c>
      <c r="AD7" s="3">
        <v>452.81</v>
      </c>
      <c r="AG7" s="1">
        <v>452.81</v>
      </c>
      <c r="AI7" s="1">
        <v>1179.48</v>
      </c>
      <c r="AL7" s="1">
        <v>1179.48</v>
      </c>
      <c r="AN7" s="1">
        <v>186.51</v>
      </c>
      <c r="AO7" s="1">
        <v>134</v>
      </c>
      <c r="AQ7" s="1">
        <v>186.51</v>
      </c>
    </row>
    <row r="8" spans="1:43" x14ac:dyDescent="0.25">
      <c r="A8" s="13">
        <f t="shared" ref="A8:A20" si="11">A7+1</f>
        <v>62</v>
      </c>
      <c r="B8" s="14">
        <f>IF(A8&lt;65,W8*'working page'!$B$18/12,"medicare")</f>
        <v>653.33333333333337</v>
      </c>
      <c r="C8" s="14">
        <f>IF(A8&lt;65,0,(CHOOSE(U8,AB6,AB7,AB8,AB9,AB10,AB11,AB12,AB13,AB14,AB15,AB16,AB17,AB18,AB19,AB20,AB21,AB22,AB23,AB24,AB25,AB26,AB27,AB28,AB29,AB30,AB31)*'working page'!$B$18/12))</f>
        <v>0</v>
      </c>
      <c r="D8" s="14">
        <f t="shared" si="1"/>
        <v>760.80217500000015</v>
      </c>
      <c r="E8" s="14">
        <f t="shared" ref="E8:E20" si="12">CHOOSE(U8,AG6,AG7,AG8,AG9,AG10,AG11,AG12,AG13,AG14,AG15,AG16,AG17,AG18,AG19,AG20,AG21,AG22,AG23,AG24,AG25,AG26,AG27,AG28,AG29,AG30,AG31,)</f>
        <v>804.89764800000012</v>
      </c>
      <c r="F8" s="16">
        <f t="shared" si="2"/>
        <v>107.46884166666678</v>
      </c>
      <c r="G8" s="16">
        <f t="shared" si="3"/>
        <v>151.56431466666675</v>
      </c>
      <c r="I8" s="14">
        <f t="shared" si="4"/>
        <v>1755.2461500000002</v>
      </c>
      <c r="J8" s="15">
        <f t="shared" si="5"/>
        <v>1856.9787840000001</v>
      </c>
      <c r="K8" s="14">
        <f t="shared" si="0"/>
        <v>1101.9128166666669</v>
      </c>
      <c r="L8" s="14">
        <f t="shared" si="6"/>
        <v>1203.6454506666669</v>
      </c>
      <c r="N8" s="1">
        <f t="shared" si="7"/>
        <v>216.26640000000003</v>
      </c>
      <c r="O8" s="3">
        <f t="shared" si="8"/>
        <v>228.80102400000001</v>
      </c>
      <c r="P8" s="1">
        <f>IF(A8&lt;65,0,IF('employee only'!C8&gt;N8,0,N8-C8))</f>
        <v>0</v>
      </c>
      <c r="Q8" s="1">
        <f t="shared" si="9"/>
        <v>0</v>
      </c>
      <c r="R8" s="1">
        <f>IF(A8&lt;65,0,IF('employee only'!C8&gt;O8,0,O8-C8))</f>
        <v>0</v>
      </c>
      <c r="U8" s="13">
        <f t="shared" ref="U8:U20" si="13">U7</f>
        <v>10</v>
      </c>
      <c r="V8" s="13">
        <f t="shared" ref="V8:V20" si="14">V7+1</f>
        <v>2026</v>
      </c>
      <c r="W8" s="1">
        <f t="shared" si="10"/>
        <v>245</v>
      </c>
      <c r="Y8" s="13">
        <v>2019</v>
      </c>
      <c r="Z8" s="1">
        <v>225</v>
      </c>
      <c r="AB8" s="1">
        <v>65</v>
      </c>
      <c r="AC8" s="13">
        <v>2019</v>
      </c>
      <c r="AD8" s="3">
        <v>466.45</v>
      </c>
      <c r="AG8" s="1">
        <v>466.45</v>
      </c>
      <c r="AI8" s="1">
        <v>1247.56</v>
      </c>
      <c r="AL8" s="1">
        <v>1247.56</v>
      </c>
      <c r="AN8" s="1">
        <v>166.55</v>
      </c>
      <c r="AO8" s="1">
        <v>135.5</v>
      </c>
      <c r="AQ8" s="1">
        <v>166.55</v>
      </c>
    </row>
    <row r="9" spans="1:43" x14ac:dyDescent="0.25">
      <c r="A9" s="13">
        <f t="shared" si="11"/>
        <v>63</v>
      </c>
      <c r="B9" s="14">
        <f>IF(A9&lt;65,W9*'working page'!$B$18/12,"medicare")</f>
        <v>653.33333333333337</v>
      </c>
      <c r="C9" s="14">
        <f>IF(A9&lt;65,0,(CHOOSE(U9,AB7,AB8,AB9,AB10,AB11,AB12,AB13,AB14,AB15,AB16,AB17,AB18,AB19,AB20,AB21,AB22,AB23,AB24,AB25,AB26,AB27,AB28,AB29,AB30,AB31,AB32)*'working page'!$B$18/12))</f>
        <v>0</v>
      </c>
      <c r="D9" s="14">
        <f t="shared" si="1"/>
        <v>798.84228375000021</v>
      </c>
      <c r="E9" s="14">
        <f t="shared" si="12"/>
        <v>869.28945984000018</v>
      </c>
      <c r="F9" s="16">
        <f t="shared" si="2"/>
        <v>145.50895041666683</v>
      </c>
      <c r="G9" s="16">
        <f t="shared" si="3"/>
        <v>215.95612650666681</v>
      </c>
      <c r="I9" s="14">
        <f t="shared" si="4"/>
        <v>1843.0084575000003</v>
      </c>
      <c r="J9" s="15">
        <f t="shared" si="5"/>
        <v>2005.5370867200004</v>
      </c>
      <c r="K9" s="14">
        <f t="shared" si="0"/>
        <v>1189.675124166667</v>
      </c>
      <c r="L9" s="14">
        <f t="shared" si="6"/>
        <v>1352.2037533866669</v>
      </c>
      <c r="N9" s="1">
        <f t="shared" si="7"/>
        <v>227.07972000000004</v>
      </c>
      <c r="O9" s="3">
        <f t="shared" si="8"/>
        <v>247.10510592000003</v>
      </c>
      <c r="P9" s="1">
        <f>IF(A9&lt;65,0,IF('employee only'!C9&gt;N9,0,N9-C9))</f>
        <v>0</v>
      </c>
      <c r="Q9" s="1">
        <f t="shared" si="9"/>
        <v>0</v>
      </c>
      <c r="R9" s="1">
        <f>IF(A9&lt;65,0,IF('employee only'!C9&gt;O9,0,O9-C9))</f>
        <v>0</v>
      </c>
      <c r="U9" s="13">
        <f t="shared" si="13"/>
        <v>10</v>
      </c>
      <c r="V9" s="13">
        <f t="shared" si="14"/>
        <v>2027</v>
      </c>
      <c r="W9" s="1">
        <f t="shared" si="10"/>
        <v>245</v>
      </c>
      <c r="Y9" s="13">
        <v>2020</v>
      </c>
      <c r="Z9" s="1">
        <v>225</v>
      </c>
      <c r="AB9" s="1">
        <v>65</v>
      </c>
      <c r="AC9" s="13">
        <v>2020</v>
      </c>
      <c r="AD9" s="3">
        <v>501.89</v>
      </c>
      <c r="AG9" s="1">
        <v>501.89</v>
      </c>
      <c r="AI9" s="1">
        <v>1357.02</v>
      </c>
      <c r="AL9" s="1">
        <v>1357.02</v>
      </c>
      <c r="AN9" s="1">
        <v>166.55</v>
      </c>
      <c r="AO9" s="1">
        <v>144.6</v>
      </c>
      <c r="AQ9" s="1">
        <v>166.55</v>
      </c>
    </row>
    <row r="10" spans="1:43" x14ac:dyDescent="0.25">
      <c r="A10" s="13">
        <f t="shared" si="11"/>
        <v>64</v>
      </c>
      <c r="B10" s="14">
        <f>IF(A10&lt;65,W10*'working page'!$B$18/12,"medicare")</f>
        <v>653.33333333333337</v>
      </c>
      <c r="C10" s="14">
        <f>IF(A10&lt;65,0,(CHOOSE(U10,AB8,AB9,AB10,AB11,AB12,AB13,AB14,AB15,AB16,AB17,AB18,AB19,AB20,AB21,AB22,AB23,AB24,AB25,AB26,AB27,AB28,AB29,AB30,AB31,AB32,AB33)*'working page'!$B$18/12))</f>
        <v>0</v>
      </c>
      <c r="D10" s="14">
        <f t="shared" si="1"/>
        <v>838.78439793750022</v>
      </c>
      <c r="E10" s="14">
        <f t="shared" si="12"/>
        <v>938.83261662720031</v>
      </c>
      <c r="F10" s="16">
        <f t="shared" si="2"/>
        <v>185.45106460416685</v>
      </c>
      <c r="G10" s="16">
        <f t="shared" si="3"/>
        <v>285.49928329386694</v>
      </c>
      <c r="I10" s="14">
        <f t="shared" si="4"/>
        <v>1935.1588803750003</v>
      </c>
      <c r="J10" s="15">
        <f t="shared" si="5"/>
        <v>2165.9800536576004</v>
      </c>
      <c r="K10" s="14">
        <f t="shared" si="0"/>
        <v>1281.8255470416671</v>
      </c>
      <c r="L10" s="14">
        <f t="shared" si="6"/>
        <v>1512.6467203242669</v>
      </c>
      <c r="N10" s="1">
        <f t="shared" si="7"/>
        <v>238.43370600000006</v>
      </c>
      <c r="O10" s="3">
        <f t="shared" si="8"/>
        <v>266.87351439360003</v>
      </c>
      <c r="P10" s="1">
        <f>IF(A10&lt;65,0,IF('employee only'!C10&gt;N10,0,N10-C10))</f>
        <v>0</v>
      </c>
      <c r="Q10" s="1">
        <f t="shared" si="9"/>
        <v>0</v>
      </c>
      <c r="R10" s="1">
        <f>IF(A10&lt;65,0,IF('employee only'!C10&gt;O10,0,O10-C10))</f>
        <v>0</v>
      </c>
      <c r="U10" s="13">
        <f t="shared" si="13"/>
        <v>10</v>
      </c>
      <c r="V10" s="13">
        <f t="shared" si="14"/>
        <v>2028</v>
      </c>
      <c r="W10" s="1">
        <f t="shared" si="10"/>
        <v>245</v>
      </c>
      <c r="Y10" s="13">
        <v>2021</v>
      </c>
      <c r="Z10" s="1">
        <v>225</v>
      </c>
      <c r="AB10" s="1">
        <v>65</v>
      </c>
      <c r="AC10" s="13">
        <v>2021</v>
      </c>
      <c r="AD10" s="3">
        <v>555.72</v>
      </c>
      <c r="AG10" s="1">
        <v>555.72</v>
      </c>
      <c r="AI10" s="1">
        <v>1470.04</v>
      </c>
      <c r="AL10" s="1">
        <v>1470.04</v>
      </c>
      <c r="AN10" s="1">
        <v>174.65</v>
      </c>
      <c r="AO10" s="1">
        <v>148.5</v>
      </c>
      <c r="AQ10" s="1">
        <v>174.65</v>
      </c>
    </row>
    <row r="11" spans="1:43" x14ac:dyDescent="0.25">
      <c r="A11" s="13">
        <f t="shared" si="11"/>
        <v>65</v>
      </c>
      <c r="B11" s="14" t="str">
        <f>IF(A11&lt;65,W11*'working page'!$B$18/12,"medicare")</f>
        <v>medicare</v>
      </c>
      <c r="C11" s="14">
        <f>IF(A11&lt;65,0,(CHOOSE(U11,AB9,AB10,AB11,AB12,AB13,AB14,AB15,AB16,AB17,AB18,AB19,AB20,AB21,AB22,AB23,AB24,AB25,AB26,AB27,AB28,AB29,AB30,AB31,AB32,AB33,AB34)*'working page'!$B$18/12))</f>
        <v>173.33333333333334</v>
      </c>
      <c r="D11" s="14">
        <f t="shared" si="1"/>
        <v>880.72361783437532</v>
      </c>
      <c r="E11" s="14">
        <f t="shared" si="12"/>
        <v>1013.9392259573764</v>
      </c>
      <c r="F11" s="16" t="str">
        <f t="shared" si="2"/>
        <v>medicare</v>
      </c>
      <c r="G11" s="16" t="str">
        <f t="shared" si="3"/>
        <v>medicare</v>
      </c>
      <c r="I11" s="14">
        <f t="shared" si="4"/>
        <v>2031.9168243937504</v>
      </c>
      <c r="J11" s="15">
        <f t="shared" si="5"/>
        <v>2339.2584579502086</v>
      </c>
      <c r="K11" s="14" t="str">
        <f t="shared" si="0"/>
        <v>Medicare</v>
      </c>
      <c r="L11" s="14" t="str">
        <f t="shared" si="6"/>
        <v>Medicare</v>
      </c>
      <c r="N11" s="1">
        <f t="shared" si="7"/>
        <v>250.35539130000006</v>
      </c>
      <c r="O11" s="3">
        <f t="shared" si="8"/>
        <v>288.22339554508807</v>
      </c>
      <c r="P11" s="1">
        <f>IF(A11&lt;65,0,IF('employee only'!C11&gt;N11,0,N11-C11))</f>
        <v>77.022057966666722</v>
      </c>
      <c r="Q11" s="1">
        <f t="shared" si="9"/>
        <v>228.32591311971774</v>
      </c>
      <c r="R11" s="1">
        <f>IF(A11&lt;65,0,IF('employee only'!C11&gt;O11,0,O11-C11))</f>
        <v>114.89006221175472</v>
      </c>
      <c r="U11" s="13">
        <f t="shared" si="13"/>
        <v>10</v>
      </c>
      <c r="V11" s="13">
        <f t="shared" si="14"/>
        <v>2029</v>
      </c>
      <c r="W11" s="1">
        <f t="shared" si="10"/>
        <v>245</v>
      </c>
      <c r="Y11" s="13">
        <v>2022</v>
      </c>
      <c r="Z11" s="1">
        <v>225</v>
      </c>
      <c r="AB11" s="1">
        <v>65</v>
      </c>
      <c r="AC11" s="13">
        <v>2022</v>
      </c>
      <c r="AD11" s="3">
        <v>599.29999999999995</v>
      </c>
      <c r="AG11" s="1">
        <v>599.29999999999995</v>
      </c>
      <c r="AI11" s="1">
        <v>1509.72</v>
      </c>
      <c r="AL11" s="1">
        <v>1509.72</v>
      </c>
      <c r="AN11" s="1">
        <v>178.49</v>
      </c>
      <c r="AO11" s="1">
        <v>174.1</v>
      </c>
      <c r="AQ11" s="1">
        <v>178.49</v>
      </c>
    </row>
    <row r="12" spans="1:43" x14ac:dyDescent="0.25">
      <c r="A12" s="13">
        <f t="shared" si="11"/>
        <v>66</v>
      </c>
      <c r="B12" s="14" t="str">
        <f>IF(A12&lt;65,W12*'working page'!$B$18/12,"medicare")</f>
        <v>medicare</v>
      </c>
      <c r="C12" s="14">
        <f>IF(A12&lt;65,0,(CHOOSE(U12,AB10,AB11,AB12,AB13,AB14,AB15,AB16,AB17,AB18,AB19,AB20,AB21,AB22,AB23,AB24,AB25,AB26,AB27,AB28,AB29,AB30,AB31,AB32,AB33,AB34,AB35)*'working page'!$B$18/12))</f>
        <v>173.33333333333334</v>
      </c>
      <c r="D12" s="14">
        <f t="shared" si="1"/>
        <v>924.75979872609412</v>
      </c>
      <c r="E12" s="14">
        <f t="shared" si="12"/>
        <v>1095.0543640339665</v>
      </c>
      <c r="F12" s="16" t="str">
        <f t="shared" si="2"/>
        <v>medicare</v>
      </c>
      <c r="G12" s="16" t="str">
        <f t="shared" si="3"/>
        <v>medicare</v>
      </c>
      <c r="I12" s="14">
        <f t="shared" si="4"/>
        <v>2133.512665613438</v>
      </c>
      <c r="J12" s="15">
        <f t="shared" si="5"/>
        <v>2526.3991345862255</v>
      </c>
      <c r="K12" s="14" t="str">
        <f t="shared" si="0"/>
        <v>Medicare</v>
      </c>
      <c r="L12" s="14" t="str">
        <f t="shared" si="6"/>
        <v>Medicare</v>
      </c>
      <c r="N12" s="1">
        <f t="shared" si="7"/>
        <v>262.8731608650001</v>
      </c>
      <c r="O12" s="3">
        <f t="shared" si="8"/>
        <v>311.28126718869515</v>
      </c>
      <c r="P12" s="1">
        <f>IF(A12&lt;65,0,IF('employee only'!C12&gt;N12,0,N12-C12))</f>
        <v>89.539827531666759</v>
      </c>
      <c r="Q12" s="1">
        <f t="shared" si="9"/>
        <v>240.88383834130221</v>
      </c>
      <c r="R12" s="1">
        <f>IF(A12&lt;65,0,IF('employee only'!C12&gt;O12,0,O12-C12))</f>
        <v>137.94793385536181</v>
      </c>
      <c r="U12" s="13">
        <f t="shared" si="13"/>
        <v>10</v>
      </c>
      <c r="V12" s="13">
        <f t="shared" si="14"/>
        <v>2030</v>
      </c>
      <c r="W12" s="1">
        <f t="shared" si="10"/>
        <v>245</v>
      </c>
      <c r="Y12" s="13">
        <v>2023</v>
      </c>
      <c r="Z12" s="1">
        <v>235</v>
      </c>
      <c r="AB12" s="1">
        <v>65</v>
      </c>
      <c r="AC12" s="13">
        <v>2023</v>
      </c>
      <c r="AD12" s="3">
        <v>660.94</v>
      </c>
      <c r="AG12" s="1">
        <v>660.94</v>
      </c>
      <c r="AI12" s="1">
        <v>1526.4</v>
      </c>
      <c r="AL12" s="1">
        <v>1526.4</v>
      </c>
      <c r="AN12" s="1">
        <v>183.84</v>
      </c>
      <c r="AO12" s="1">
        <v>164.9</v>
      </c>
      <c r="AQ12" s="1">
        <v>183.84</v>
      </c>
    </row>
    <row r="13" spans="1:43" x14ac:dyDescent="0.25">
      <c r="A13" s="13">
        <f t="shared" si="11"/>
        <v>67</v>
      </c>
      <c r="B13" s="14" t="str">
        <f>IF(A13&lt;65,W13*'working page'!$B$18/12,"medicare")</f>
        <v>medicare</v>
      </c>
      <c r="C13" s="14">
        <f>IF(A13&lt;65,0,(CHOOSE(U13,AB11,AB12,AB13,AB14,AB15,AB16,AB17,AB18,AB19,AB20,AB21,AB22,AB23,AB24,AB25,AB26,AB27,AB28,AB29,AB30,AB31,AB32,AB33,AB34,AB35,AB36)*'working page'!$B$18/12))</f>
        <v>173.33333333333334</v>
      </c>
      <c r="D13" s="14">
        <f t="shared" si="1"/>
        <v>970.99778866239888</v>
      </c>
      <c r="E13" s="14">
        <f t="shared" si="12"/>
        <v>1182.6587131566839</v>
      </c>
      <c r="F13" s="16" t="str">
        <f t="shared" si="2"/>
        <v>medicare</v>
      </c>
      <c r="G13" s="16" t="str">
        <f t="shared" si="3"/>
        <v>medicare</v>
      </c>
      <c r="I13" s="14">
        <f t="shared" si="4"/>
        <v>2240.1882988941102</v>
      </c>
      <c r="J13" s="15">
        <f t="shared" si="5"/>
        <v>2728.5110653531237</v>
      </c>
      <c r="K13" s="14" t="str">
        <f t="shared" si="0"/>
        <v>Medicare</v>
      </c>
      <c r="L13" s="14" t="str">
        <f t="shared" si="6"/>
        <v>Medicare</v>
      </c>
      <c r="N13" s="1">
        <f t="shared" si="7"/>
        <v>276.01681890825012</v>
      </c>
      <c r="O13" s="3">
        <f t="shared" si="8"/>
        <v>336.18376856379081</v>
      </c>
      <c r="P13" s="1">
        <f>IF(A13&lt;65,0,IF('employee only'!C13&gt;N13,0,N13-C13))</f>
        <v>102.68348557491677</v>
      </c>
      <c r="Q13" s="1">
        <f t="shared" si="9"/>
        <v>254.13244945007381</v>
      </c>
      <c r="R13" s="1">
        <f>IF(A13&lt;65,0,IF('employee only'!C13&gt;O13,0,O13-C13))</f>
        <v>162.85043523045746</v>
      </c>
      <c r="U13" s="13">
        <f t="shared" si="13"/>
        <v>10</v>
      </c>
      <c r="V13" s="13">
        <f t="shared" si="14"/>
        <v>2031</v>
      </c>
      <c r="W13" s="1">
        <f t="shared" si="10"/>
        <v>245</v>
      </c>
      <c r="Y13" s="13">
        <v>2024</v>
      </c>
      <c r="Z13" s="1">
        <v>235</v>
      </c>
      <c r="AB13" s="1">
        <v>65</v>
      </c>
      <c r="AC13" s="13">
        <v>2024</v>
      </c>
      <c r="AD13" s="3">
        <v>690.07</v>
      </c>
      <c r="AG13" s="1">
        <v>690.07</v>
      </c>
      <c r="AI13" s="1">
        <v>1592.06</v>
      </c>
      <c r="AL13" s="1">
        <v>1592.06</v>
      </c>
      <c r="AN13" s="1">
        <v>196.16</v>
      </c>
      <c r="AO13" s="1">
        <v>174.7</v>
      </c>
      <c r="AQ13" s="1">
        <v>196.16</v>
      </c>
    </row>
    <row r="14" spans="1:43" x14ac:dyDescent="0.25">
      <c r="A14" s="13">
        <f t="shared" si="11"/>
        <v>68</v>
      </c>
      <c r="B14" s="14" t="str">
        <f>IF(A14&lt;65,W14*'working page'!$B$18/12,"medicare")</f>
        <v>medicare</v>
      </c>
      <c r="C14" s="14">
        <f>IF(A14&lt;65,0,(CHOOSE(U14,AB12,AB13,AB14,AB15,AB16,AB17,AB18,AB19,AB20,AB21,AB22,AB23,AB24,AB25,AB26,AB27,AB28,AB29,AB30,AB31,AB32,AB33,AB34,AB35,AB36,AB37)*'working page'!$B$18/12))</f>
        <v>173.33333333333334</v>
      </c>
      <c r="D14" s="14">
        <f t="shared" si="1"/>
        <v>1019.5476780955189</v>
      </c>
      <c r="E14" s="14">
        <f t="shared" si="12"/>
        <v>1277.2714102092186</v>
      </c>
      <c r="F14" s="16" t="str">
        <f t="shared" si="2"/>
        <v>medicare</v>
      </c>
      <c r="G14" s="16" t="str">
        <f t="shared" si="3"/>
        <v>medicare</v>
      </c>
      <c r="I14" s="14">
        <f t="shared" si="4"/>
        <v>2352.1977138388156</v>
      </c>
      <c r="J14" s="15">
        <f t="shared" si="5"/>
        <v>2946.7919505813738</v>
      </c>
      <c r="K14" s="14" t="str">
        <f>IF(A14&gt;64,"Medicare",IF(B14&gt;I14,"o",I14-B14))</f>
        <v>Medicare</v>
      </c>
      <c r="L14" s="14" t="str">
        <f t="shared" si="6"/>
        <v>Medicare</v>
      </c>
      <c r="N14" s="1">
        <f t="shared" si="7"/>
        <v>289.81765985366263</v>
      </c>
      <c r="O14" s="3">
        <f t="shared" si="8"/>
        <v>363.07847004889408</v>
      </c>
      <c r="P14" s="1">
        <f>IF(A14&lt;65,0,IF('employee only'!C14&gt;N14,0,N14-C14))</f>
        <v>116.48432652032929</v>
      </c>
      <c r="Q14" s="1">
        <f t="shared" si="9"/>
        <v>268.10973416982785</v>
      </c>
      <c r="R14" s="1">
        <f>IF(A14&lt;65,0,IF('employee only'!C14&gt;O14,0,O14-C14))</f>
        <v>189.74513671556073</v>
      </c>
      <c r="U14" s="13">
        <f t="shared" si="13"/>
        <v>10</v>
      </c>
      <c r="V14" s="13">
        <f>V13+1</f>
        <v>2032</v>
      </c>
      <c r="W14" s="1">
        <f t="shared" si="10"/>
        <v>245</v>
      </c>
      <c r="Y14" s="13">
        <v>2025</v>
      </c>
      <c r="Z14" s="1">
        <v>235</v>
      </c>
      <c r="AB14" s="1">
        <v>65</v>
      </c>
      <c r="AC14" s="13">
        <v>2025</v>
      </c>
      <c r="AD14" s="3">
        <f>AD13*(1+'working page'!$B$21)</f>
        <v>724.57350000000008</v>
      </c>
      <c r="AG14" s="1">
        <f>AG13*(1+'working page'!$B$22)</f>
        <v>745.27560000000005</v>
      </c>
      <c r="AI14" s="1">
        <f>AI13*(1+'working page'!$B$21)</f>
        <v>1671.663</v>
      </c>
      <c r="AL14" s="1">
        <f>AL13*(1+'working page'!$B$22)</f>
        <v>1719.4248</v>
      </c>
      <c r="AN14" s="1">
        <f>AN13*(1+'working page'!$B$21)</f>
        <v>205.96800000000002</v>
      </c>
      <c r="AO14" s="1">
        <f t="shared" ref="AO13:AO29" si="15">AO13*1.055</f>
        <v>184.30849999999998</v>
      </c>
      <c r="AQ14" s="1">
        <f>AQ13*(1+'working page'!$B$22)</f>
        <v>211.8528</v>
      </c>
    </row>
    <row r="15" spans="1:43" x14ac:dyDescent="0.25">
      <c r="A15" s="13">
        <f t="shared" si="11"/>
        <v>69</v>
      </c>
      <c r="B15" s="14" t="str">
        <f>IF(A15&lt;65,W15*'working page'!$B$18/12,"medicare")</f>
        <v>medicare</v>
      </c>
      <c r="C15" s="14">
        <f>IF(A15&lt;65,0,(CHOOSE(U15,AB13,AB14,AB15,AB16,AB17,AB18,AB19,AB20,AB21,AB22,AB23,AB24,AB25,AB26,AB27,AB28,AB29,AB30,AB31,AB32,AB33,AB34,AB35,AB36,AB37,AB38)*'working page'!$B$18/12))</f>
        <v>173.33333333333334</v>
      </c>
      <c r="D15" s="14">
        <f t="shared" si="1"/>
        <v>1070.5250620002948</v>
      </c>
      <c r="E15" s="14">
        <f t="shared" si="12"/>
        <v>1379.4531230259563</v>
      </c>
      <c r="F15" s="16" t="str">
        <f t="shared" si="2"/>
        <v>medicare</v>
      </c>
      <c r="G15" s="16" t="str">
        <f t="shared" si="3"/>
        <v>medicare</v>
      </c>
      <c r="I15" s="14">
        <f t="shared" si="4"/>
        <v>2469.8075995307563</v>
      </c>
      <c r="J15" s="15">
        <f t="shared" si="5"/>
        <v>3182.535306627884</v>
      </c>
      <c r="K15" s="14" t="str">
        <f t="shared" si="0"/>
        <v>Medicare</v>
      </c>
      <c r="L15" s="14" t="str">
        <f t="shared" si="6"/>
        <v>Medicare</v>
      </c>
      <c r="N15" s="1">
        <f t="shared" si="7"/>
        <v>304.3085428463458</v>
      </c>
      <c r="O15" s="3">
        <f t="shared" si="8"/>
        <v>392.12474765280564</v>
      </c>
      <c r="P15" s="1">
        <f>IF(A15&lt;65,0,IF('employee only'!C15&gt;N15,0,N15-C15))</f>
        <v>130.97520951301246</v>
      </c>
      <c r="Q15" s="1">
        <f t="shared" si="9"/>
        <v>282.85576954916837</v>
      </c>
      <c r="R15" s="1">
        <f>IF(A15&lt;65,0,IF('employee only'!C15&gt;O15,0,O15-C15))</f>
        <v>218.7914143194723</v>
      </c>
      <c r="U15" s="13">
        <f t="shared" si="13"/>
        <v>10</v>
      </c>
      <c r="V15" s="13">
        <f t="shared" si="14"/>
        <v>2033</v>
      </c>
      <c r="W15" s="1">
        <f t="shared" si="10"/>
        <v>245</v>
      </c>
      <c r="Y15" s="13">
        <v>2026</v>
      </c>
      <c r="Z15" s="1">
        <v>245</v>
      </c>
      <c r="AB15" s="1">
        <v>65</v>
      </c>
      <c r="AC15" s="13">
        <v>2026</v>
      </c>
      <c r="AD15" s="3">
        <f>AD14*(1+'working page'!$B$21)</f>
        <v>760.80217500000015</v>
      </c>
      <c r="AG15" s="1">
        <f>AG14*(1+'working page'!$B$22)</f>
        <v>804.89764800000012</v>
      </c>
      <c r="AI15" s="1">
        <f>AI14*(1+'working page'!$B$21)</f>
        <v>1755.2461500000002</v>
      </c>
      <c r="AL15" s="1">
        <f>AL14*(1+'working page'!$B$22)</f>
        <v>1856.9787840000001</v>
      </c>
      <c r="AN15" s="1">
        <f>AN14*(1+'working page'!$B$21)</f>
        <v>216.26640000000003</v>
      </c>
      <c r="AO15" s="1">
        <f t="shared" si="15"/>
        <v>194.44546749999998</v>
      </c>
      <c r="AQ15" s="1">
        <f>AQ14*(1+'working page'!$B$22)</f>
        <v>228.80102400000001</v>
      </c>
    </row>
    <row r="16" spans="1:43" x14ac:dyDescent="0.25">
      <c r="A16" s="13">
        <f t="shared" si="11"/>
        <v>70</v>
      </c>
      <c r="B16" s="14" t="str">
        <f>IF(A16&lt;65,W16*'working page'!$B$18/12,"medicare")</f>
        <v>medicare</v>
      </c>
      <c r="C16" s="14">
        <f>IF(A16&lt;65,0,(CHOOSE(U16,AB14,AB15,AB16,AB17,AB18,AB19,AB20,AB21,AB22,AB23,AB24,AB25,AB26,AB27,AB28,AB29,AB30,AB31,AB32,AB33,AB34,AB35,AB36,AB37,AB38,AB39)*'working page'!$B$18/12))</f>
        <v>173.33333333333334</v>
      </c>
      <c r="D16" s="14">
        <f t="shared" si="1"/>
        <v>1124.0513151003097</v>
      </c>
      <c r="E16" s="14">
        <f t="shared" si="12"/>
        <v>1489.8093728680328</v>
      </c>
      <c r="F16" s="16" t="str">
        <f t="shared" si="2"/>
        <v>medicare</v>
      </c>
      <c r="G16" s="16" t="str">
        <f t="shared" si="3"/>
        <v>medicare</v>
      </c>
      <c r="I16" s="14">
        <f t="shared" si="4"/>
        <v>2593.2979795072943</v>
      </c>
      <c r="J16" s="15">
        <f t="shared" si="5"/>
        <v>3437.1381311581149</v>
      </c>
      <c r="K16" s="14" t="str">
        <f t="shared" si="0"/>
        <v>Medicare</v>
      </c>
      <c r="L16" s="14" t="str">
        <f t="shared" si="6"/>
        <v>Medicare</v>
      </c>
      <c r="N16" s="1">
        <f t="shared" si="7"/>
        <v>319.52396998866311</v>
      </c>
      <c r="O16" s="3">
        <f t="shared" si="8"/>
        <v>423.49472746503011</v>
      </c>
      <c r="P16" s="1">
        <f>IF(A16&lt;65,0,IF('employee only'!C16&gt;N16,0,N16-C16))</f>
        <v>146.19063665532977</v>
      </c>
      <c r="Q16" s="1">
        <f t="shared" si="9"/>
        <v>298.4128368743726</v>
      </c>
      <c r="R16" s="1">
        <f>IF(A16&lt;65,0,IF('employee only'!C16&gt;O16,0,O16-C16))</f>
        <v>250.16139413169677</v>
      </c>
      <c r="U16" s="13">
        <f t="shared" si="13"/>
        <v>10</v>
      </c>
      <c r="V16" s="13">
        <f t="shared" si="14"/>
        <v>2034</v>
      </c>
      <c r="W16" s="1">
        <f t="shared" si="10"/>
        <v>245</v>
      </c>
      <c r="Y16" s="13">
        <v>2027</v>
      </c>
      <c r="Z16" s="1">
        <v>245</v>
      </c>
      <c r="AB16" s="1">
        <v>65</v>
      </c>
      <c r="AC16" s="13">
        <v>2027</v>
      </c>
      <c r="AD16" s="3">
        <f>AD15*(1+'working page'!$B$21)</f>
        <v>798.84228375000021</v>
      </c>
      <c r="AG16" s="1">
        <f>AG15*(1+'working page'!$B$22)</f>
        <v>869.28945984000018</v>
      </c>
      <c r="AI16" s="1">
        <f>AI15*(1+'working page'!$B$21)</f>
        <v>1843.0084575000003</v>
      </c>
      <c r="AL16" s="1">
        <f>AL15*(1+'working page'!$B$22)</f>
        <v>2005.5370867200004</v>
      </c>
      <c r="AN16" s="1">
        <f>AN15*(1+'working page'!$B$21)</f>
        <v>227.07972000000004</v>
      </c>
      <c r="AO16" s="1">
        <f t="shared" si="15"/>
        <v>205.13996821249995</v>
      </c>
      <c r="AQ16" s="1">
        <f>AQ15*(1+'working page'!$B$22)</f>
        <v>247.10510592000003</v>
      </c>
    </row>
    <row r="17" spans="1:43" x14ac:dyDescent="0.25">
      <c r="A17" s="13">
        <f t="shared" si="11"/>
        <v>71</v>
      </c>
      <c r="B17" s="14" t="str">
        <f>IF(A17&lt;65,W17*'working page'!$B$18/12,"medicare")</f>
        <v>medicare</v>
      </c>
      <c r="C17" s="14">
        <f>IF(A17&lt;65,0,(CHOOSE(U17,AB15,AB16,AB17,AB18,AB19,AB20,AB21,AB22,AB23,AB24,AB25,AB26,AB27,AB28,AB29,AB30,AB31,AB32,AB33,AB34,AB35,AB36,AB37,AB38,AB39,AB40)*'working page'!$B$18/12))</f>
        <v>173.33333333333334</v>
      </c>
      <c r="D17" s="14">
        <f t="shared" si="1"/>
        <v>1180.2538808553252</v>
      </c>
      <c r="E17" s="14">
        <f t="shared" si="12"/>
        <v>1608.9941226974756</v>
      </c>
      <c r="F17" s="16" t="str">
        <f t="shared" si="2"/>
        <v>medicare</v>
      </c>
      <c r="G17" s="16" t="str">
        <f t="shared" si="3"/>
        <v>medicare</v>
      </c>
      <c r="I17" s="14">
        <f t="shared" si="4"/>
        <v>2722.9628784826591</v>
      </c>
      <c r="J17" s="15">
        <f t="shared" si="5"/>
        <v>3712.1091816507642</v>
      </c>
      <c r="K17" s="14" t="str">
        <f t="shared" si="0"/>
        <v>Medicare</v>
      </c>
      <c r="L17" s="14" t="str">
        <f t="shared" si="6"/>
        <v>Medicare</v>
      </c>
      <c r="N17" s="1">
        <f t="shared" si="7"/>
        <v>335.50016848809628</v>
      </c>
      <c r="O17" s="3">
        <f t="shared" si="8"/>
        <v>457.37430566223253</v>
      </c>
      <c r="P17" s="1">
        <f>IF(A17&lt;65,0,IF('employee only'!C17&gt;N17,0,N17-C17))</f>
        <v>162.16683515476294</v>
      </c>
      <c r="Q17" s="1">
        <f t="shared" si="9"/>
        <v>314.8255429024631</v>
      </c>
      <c r="R17" s="1">
        <f>IF(A17&lt;65,0,IF('employee only'!C17&gt;O17,0,O17-C17))</f>
        <v>284.04097232889922</v>
      </c>
      <c r="U17" s="13">
        <f t="shared" si="13"/>
        <v>10</v>
      </c>
      <c r="V17" s="13">
        <f t="shared" si="14"/>
        <v>2035</v>
      </c>
      <c r="W17" s="1">
        <f t="shared" si="10"/>
        <v>245</v>
      </c>
      <c r="Y17" s="13">
        <v>2028</v>
      </c>
      <c r="Z17" s="1">
        <v>245</v>
      </c>
      <c r="AB17" s="1">
        <v>65</v>
      </c>
      <c r="AC17" s="13">
        <v>2028</v>
      </c>
      <c r="AD17" s="3">
        <f>AD16*(1+'working page'!$B$21)</f>
        <v>838.78439793750022</v>
      </c>
      <c r="AG17" s="1">
        <f>AG16*(1+'working page'!$B$22)</f>
        <v>938.83261662720031</v>
      </c>
      <c r="AI17" s="1">
        <f>AI16*(1+'working page'!$B$21)</f>
        <v>1935.1588803750003</v>
      </c>
      <c r="AL17" s="1">
        <f>AL16*(1+'working page'!$B$22)</f>
        <v>2165.9800536576004</v>
      </c>
      <c r="AN17" s="1">
        <f>AN16*(1+'working page'!$B$21)</f>
        <v>238.43370600000006</v>
      </c>
      <c r="AO17" s="1">
        <f t="shared" si="15"/>
        <v>216.42266646418744</v>
      </c>
      <c r="AQ17" s="1">
        <f>AQ16*(1+'working page'!$B$22)</f>
        <v>266.87351439360003</v>
      </c>
    </row>
    <row r="18" spans="1:43" x14ac:dyDescent="0.25">
      <c r="A18" s="13">
        <f t="shared" si="11"/>
        <v>72</v>
      </c>
      <c r="B18" s="14" t="str">
        <f>IF(A18&lt;65,W18*'working page'!$B$18/12,"medicare")</f>
        <v>medicare</v>
      </c>
      <c r="C18" s="14">
        <f>IF(A18&lt;65,0,(CHOOSE(U18,AB16,AB17,AB18,AB19,AB20,AB21,AB22,AB23,AB24,AB25,AB26,AB27,AB28,AB29,AB30,AB31,AB32,AB33,AB34,AB35,AB36,AB37,AB38,AB39,AB40,AB41)*'working page'!$B$18/12))</f>
        <v>173.33333333333334</v>
      </c>
      <c r="D18" s="14">
        <f t="shared" si="1"/>
        <v>1239.2665748980914</v>
      </c>
      <c r="E18" s="14">
        <f t="shared" si="12"/>
        <v>1737.7136525132737</v>
      </c>
      <c r="F18" s="16" t="str">
        <f t="shared" si="2"/>
        <v>medicare</v>
      </c>
      <c r="G18" s="16" t="str">
        <f t="shared" si="3"/>
        <v>medicare</v>
      </c>
      <c r="I18" s="14">
        <f t="shared" si="4"/>
        <v>2859.111022406792</v>
      </c>
      <c r="J18" s="15">
        <f t="shared" si="5"/>
        <v>4009.0779161828254</v>
      </c>
      <c r="K18" s="14" t="str">
        <f t="shared" si="0"/>
        <v>Medicare</v>
      </c>
      <c r="L18" s="14" t="str">
        <f t="shared" si="6"/>
        <v>Medicare</v>
      </c>
      <c r="N18" s="1">
        <f t="shared" si="7"/>
        <v>352.27517691250108</v>
      </c>
      <c r="O18" s="3">
        <f t="shared" si="8"/>
        <v>493.96425011521114</v>
      </c>
      <c r="P18" s="1">
        <f>IF(A18&lt;65,0,IF('employee only'!C18&gt;N18,0,N18-C18))</f>
        <v>178.94184357916774</v>
      </c>
      <c r="Q18" s="1">
        <f t="shared" si="9"/>
        <v>332.14094776209856</v>
      </c>
      <c r="R18" s="1">
        <f>IF(A18&lt;65,0,IF('employee only'!C18&gt;O18,0,O18-C18))</f>
        <v>320.63091678187777</v>
      </c>
      <c r="U18" s="13">
        <f t="shared" si="13"/>
        <v>10</v>
      </c>
      <c r="V18" s="13">
        <f t="shared" si="14"/>
        <v>2036</v>
      </c>
      <c r="W18" s="1">
        <f t="shared" si="10"/>
        <v>245</v>
      </c>
      <c r="Y18" s="13">
        <v>2029</v>
      </c>
      <c r="Z18" s="1">
        <v>245</v>
      </c>
      <c r="AB18" s="1">
        <v>65</v>
      </c>
      <c r="AC18" s="13">
        <v>2029</v>
      </c>
      <c r="AD18" s="3">
        <f>AD17*(1+'working page'!$B$21)</f>
        <v>880.72361783437532</v>
      </c>
      <c r="AG18" s="1">
        <f>AG17*(1+'working page'!$B$22)</f>
        <v>1013.9392259573764</v>
      </c>
      <c r="AI18" s="1">
        <f>AI17*(1+'working page'!$B$21)</f>
        <v>2031.9168243937504</v>
      </c>
      <c r="AL18" s="1">
        <f>AL17*(1+'working page'!$B$22)</f>
        <v>2339.2584579502086</v>
      </c>
      <c r="AN18" s="1">
        <f>AN17*(1+'working page'!$B$21)</f>
        <v>250.35539130000006</v>
      </c>
      <c r="AO18" s="1">
        <f t="shared" si="15"/>
        <v>228.32591311971774</v>
      </c>
      <c r="AQ18" s="1">
        <f>AQ17*(1+'working page'!$B$22)</f>
        <v>288.22339554508807</v>
      </c>
    </row>
    <row r="19" spans="1:43" x14ac:dyDescent="0.25">
      <c r="A19" s="13">
        <f t="shared" si="11"/>
        <v>73</v>
      </c>
      <c r="B19" s="14" t="str">
        <f>IF(A19&lt;65,W19*'working page'!$B$18/12,"medicare")</f>
        <v>medicare</v>
      </c>
      <c r="C19" s="14">
        <f>IF(A19&lt;65,0,(CHOOSE(U19,AB17,AB18,AB19,AB20,AB21,AB22,AB23,AB24,AB25,AB26,AB27,AB28,AB29,AB30,AB31,AB32,AB33,AB34,AB35,AB36,AB37,AB38,AB39,AB40,AB41,AB42)*'working page'!$B$18/12))</f>
        <v>173.33333333333334</v>
      </c>
      <c r="D19" s="14">
        <f t="shared" si="1"/>
        <v>1301.2299036429961</v>
      </c>
      <c r="E19" s="14">
        <f t="shared" si="12"/>
        <v>1876.7307447143357</v>
      </c>
      <c r="F19" s="16" t="str">
        <f t="shared" si="2"/>
        <v>medicare</v>
      </c>
      <c r="G19" s="16" t="str">
        <f t="shared" si="3"/>
        <v>medicare</v>
      </c>
      <c r="I19" s="14">
        <f t="shared" si="4"/>
        <v>3002.0665735271318</v>
      </c>
      <c r="J19" s="15">
        <f t="shared" si="5"/>
        <v>4329.8041494774516</v>
      </c>
      <c r="K19" s="14" t="str">
        <f t="shared" si="0"/>
        <v>Medicare</v>
      </c>
      <c r="L19" s="14" t="str">
        <f t="shared" si="6"/>
        <v>Medicare</v>
      </c>
      <c r="N19" s="1">
        <f t="shared" si="7"/>
        <v>369.88893575812614</v>
      </c>
      <c r="O19" s="3">
        <f t="shared" si="8"/>
        <v>533.48139012442812</v>
      </c>
      <c r="P19" s="1">
        <f>IF(A19&lt;65,0,IF('employee only'!C19&gt;N19,0,N19-C19))</f>
        <v>196.5556024247928</v>
      </c>
      <c r="Q19" s="1">
        <f t="shared" si="9"/>
        <v>350.40869988901397</v>
      </c>
      <c r="R19" s="1">
        <f>IF(A19&lt;65,0,IF('employee only'!C19&gt;O19,0,O19-C19))</f>
        <v>360.14805679109475</v>
      </c>
      <c r="U19" s="13">
        <f t="shared" si="13"/>
        <v>10</v>
      </c>
      <c r="V19" s="13">
        <f t="shared" si="14"/>
        <v>2037</v>
      </c>
      <c r="W19" s="1">
        <f t="shared" si="10"/>
        <v>245</v>
      </c>
      <c r="Y19" s="13">
        <v>2030</v>
      </c>
      <c r="Z19" s="1">
        <v>245</v>
      </c>
      <c r="AB19" s="1">
        <v>65</v>
      </c>
      <c r="AC19" s="13">
        <v>2030</v>
      </c>
      <c r="AD19" s="3">
        <f>AD18*(1+'working page'!$B$21)</f>
        <v>924.75979872609412</v>
      </c>
      <c r="AG19" s="1">
        <f>AG18*(1+'working page'!$B$22)</f>
        <v>1095.0543640339665</v>
      </c>
      <c r="AI19" s="1">
        <f>AI18*(1+'working page'!$B$21)</f>
        <v>2133.512665613438</v>
      </c>
      <c r="AL19" s="1">
        <f>AL18*(1+'working page'!$B$22)</f>
        <v>2526.3991345862255</v>
      </c>
      <c r="AN19" s="1">
        <f>AN18*(1+'working page'!$B$21)</f>
        <v>262.8731608650001</v>
      </c>
      <c r="AO19" s="1">
        <f t="shared" si="15"/>
        <v>240.88383834130221</v>
      </c>
      <c r="AQ19" s="1">
        <f>AQ18*(1+'working page'!$B$22)</f>
        <v>311.28126718869515</v>
      </c>
    </row>
    <row r="20" spans="1:43" x14ac:dyDescent="0.25">
      <c r="A20" s="13">
        <f t="shared" si="11"/>
        <v>74</v>
      </c>
      <c r="B20" s="14" t="str">
        <f>IF(A20&lt;65,W20*'working page'!$B$18/12,"medicare")</f>
        <v>medicare</v>
      </c>
      <c r="C20" s="14">
        <f>IF(A20&lt;65,0,(CHOOSE(U20,AB18,AB19,AB20,AB21,AB22,AB23,AB24,AB25,AB26,AB27,AB28,AB29,AB30,AB31,AB32,AB33,AB34,AB35,AB36,AB37,AB38,AB39,AB40,AB41,AB42,AB43)*'working page'!$B$18/12))</f>
        <v>173.33333333333334</v>
      </c>
      <c r="D20" s="14">
        <f t="shared" si="1"/>
        <v>1366.291398825146</v>
      </c>
      <c r="E20" s="14">
        <f t="shared" si="12"/>
        <v>2026.8692042914827</v>
      </c>
      <c r="F20" s="16" t="str">
        <f t="shared" si="2"/>
        <v>medicare</v>
      </c>
      <c r="G20" s="16" t="str">
        <f t="shared" si="3"/>
        <v>medicare</v>
      </c>
      <c r="I20" s="14">
        <f t="shared" si="4"/>
        <v>3152.1699022034886</v>
      </c>
      <c r="J20" s="15">
        <f t="shared" si="5"/>
        <v>4676.1884814356481</v>
      </c>
      <c r="K20" s="14" t="str">
        <f t="shared" si="0"/>
        <v>Medicare</v>
      </c>
      <c r="L20" s="14" t="str">
        <f t="shared" si="6"/>
        <v>Medicare</v>
      </c>
      <c r="N20" s="1">
        <f t="shared" si="7"/>
        <v>388.38338254603246</v>
      </c>
      <c r="O20" s="3">
        <f t="shared" si="8"/>
        <v>576.15990133438243</v>
      </c>
      <c r="P20" s="1">
        <f>IF(A20&lt;65,0,IF('employee only'!C20&gt;N20,0,N20-C20))</f>
        <v>215.05004921269912</v>
      </c>
      <c r="Q20" s="1">
        <f t="shared" si="9"/>
        <v>369.68117838290971</v>
      </c>
      <c r="R20" s="1">
        <f>IF(A20&lt;65,0,IF('employee only'!C20&gt;O20,0,O20-C20))</f>
        <v>402.82656800104905</v>
      </c>
      <c r="U20" s="13">
        <f t="shared" si="13"/>
        <v>10</v>
      </c>
      <c r="V20" s="13">
        <f t="shared" si="14"/>
        <v>2038</v>
      </c>
      <c r="W20" s="1">
        <f t="shared" si="10"/>
        <v>245</v>
      </c>
      <c r="Y20" s="13">
        <v>2031</v>
      </c>
      <c r="Z20" s="1">
        <v>245</v>
      </c>
      <c r="AB20" s="1">
        <v>65</v>
      </c>
      <c r="AC20" s="13">
        <v>2031</v>
      </c>
      <c r="AD20" s="3">
        <f>AD19*(1+'working page'!$B$21)</f>
        <v>970.99778866239888</v>
      </c>
      <c r="AG20" s="1">
        <f>AG19*(1+'working page'!$B$22)</f>
        <v>1182.6587131566839</v>
      </c>
      <c r="AI20" s="1">
        <f>AI19*(1+'working page'!$B$21)</f>
        <v>2240.1882988941102</v>
      </c>
      <c r="AL20" s="1">
        <f>AL19*(1+'working page'!$B$22)</f>
        <v>2728.5110653531237</v>
      </c>
      <c r="AN20" s="1">
        <f>AN19*(1+'working page'!$B$21)</f>
        <v>276.01681890825012</v>
      </c>
      <c r="AO20" s="1">
        <f t="shared" si="15"/>
        <v>254.13244945007381</v>
      </c>
      <c r="AQ20" s="1">
        <f>AQ19*(1+'working page'!$B$22)</f>
        <v>336.18376856379081</v>
      </c>
    </row>
    <row r="21" spans="1:43" x14ac:dyDescent="0.25">
      <c r="Y21" s="13">
        <v>2032</v>
      </c>
      <c r="Z21" s="1">
        <v>245</v>
      </c>
      <c r="AB21" s="1">
        <v>65</v>
      </c>
      <c r="AC21" s="13">
        <v>2032</v>
      </c>
      <c r="AD21" s="3">
        <f>AD20*(1+'working page'!$B$21)</f>
        <v>1019.5476780955189</v>
      </c>
      <c r="AG21" s="1">
        <f>AG20*(1+'working page'!$B$22)</f>
        <v>1277.2714102092186</v>
      </c>
      <c r="AI21" s="1">
        <f>AI20*(1+'working page'!$B$21)</f>
        <v>2352.1977138388156</v>
      </c>
      <c r="AL21" s="1">
        <f>AL20*(1+'working page'!$B$22)</f>
        <v>2946.7919505813738</v>
      </c>
      <c r="AN21" s="1">
        <f>AN20*(1+'working page'!$B$21)</f>
        <v>289.81765985366263</v>
      </c>
      <c r="AO21" s="1">
        <f t="shared" si="15"/>
        <v>268.10973416982785</v>
      </c>
      <c r="AQ21" s="1">
        <f>AQ20*(1+'working page'!$B$22)</f>
        <v>363.07847004889408</v>
      </c>
    </row>
    <row r="22" spans="1:43" x14ac:dyDescent="0.25">
      <c r="Y22" s="13">
        <v>2033</v>
      </c>
      <c r="Z22" s="1">
        <v>245</v>
      </c>
      <c r="AB22" s="1">
        <v>65</v>
      </c>
      <c r="AC22" s="13">
        <v>2033</v>
      </c>
      <c r="AD22" s="3">
        <f>AD21*(1+'working page'!$B$21)</f>
        <v>1070.5250620002948</v>
      </c>
      <c r="AG22" s="1">
        <f>AG21*(1+'working page'!$B$22)</f>
        <v>1379.4531230259563</v>
      </c>
      <c r="AI22" s="1">
        <f>AI21*(1+'working page'!$B$21)</f>
        <v>2469.8075995307563</v>
      </c>
      <c r="AL22" s="1">
        <f>AL21*(1+'working page'!$B$22)</f>
        <v>3182.535306627884</v>
      </c>
      <c r="AN22" s="1">
        <f>AN21*(1+'working page'!$B$21)</f>
        <v>304.3085428463458</v>
      </c>
      <c r="AO22" s="1">
        <f t="shared" si="15"/>
        <v>282.85576954916837</v>
      </c>
      <c r="AQ22" s="1">
        <f>AQ21*(1+'working page'!$B$22)</f>
        <v>392.12474765280564</v>
      </c>
    </row>
    <row r="23" spans="1:43" x14ac:dyDescent="0.25">
      <c r="Y23" s="13">
        <v>2034</v>
      </c>
      <c r="Z23" s="1">
        <v>245</v>
      </c>
      <c r="AB23" s="1">
        <v>65</v>
      </c>
      <c r="AC23" s="13">
        <v>2034</v>
      </c>
      <c r="AD23" s="3">
        <f>AD22*(1+'working page'!$B$21)</f>
        <v>1124.0513151003097</v>
      </c>
      <c r="AG23" s="1">
        <f>AG22*(1+'working page'!$B$22)</f>
        <v>1489.8093728680328</v>
      </c>
      <c r="AI23" s="1">
        <f>AI22*(1+'working page'!$B$21)</f>
        <v>2593.2979795072943</v>
      </c>
      <c r="AL23" s="1">
        <f>AL22*(1+'working page'!$B$22)</f>
        <v>3437.1381311581149</v>
      </c>
      <c r="AN23" s="1">
        <f>AN22*(1+'working page'!$B$21)</f>
        <v>319.52396998866311</v>
      </c>
      <c r="AO23" s="1">
        <f t="shared" si="15"/>
        <v>298.4128368743726</v>
      </c>
      <c r="AQ23" s="1">
        <f>AQ22*(1+'working page'!$B$22)</f>
        <v>423.49472746503011</v>
      </c>
    </row>
    <row r="24" spans="1:43" x14ac:dyDescent="0.25">
      <c r="Y24" s="13">
        <v>2035</v>
      </c>
      <c r="Z24" s="1">
        <v>245</v>
      </c>
      <c r="AB24" s="1">
        <v>65</v>
      </c>
      <c r="AC24" s="13">
        <v>2035</v>
      </c>
      <c r="AD24" s="3">
        <f>AD23*(1+'working page'!$B$21)</f>
        <v>1180.2538808553252</v>
      </c>
      <c r="AG24" s="1">
        <f>AG23*(1+'working page'!$B$22)</f>
        <v>1608.9941226974756</v>
      </c>
      <c r="AI24" s="1">
        <f>AI23*(1+'working page'!$B$21)</f>
        <v>2722.9628784826591</v>
      </c>
      <c r="AL24" s="1">
        <f>AL23*(1+'working page'!$B$22)</f>
        <v>3712.1091816507642</v>
      </c>
      <c r="AN24" s="1">
        <f>AN23*(1+'working page'!$B$21)</f>
        <v>335.50016848809628</v>
      </c>
      <c r="AO24" s="1">
        <f t="shared" si="15"/>
        <v>314.8255429024631</v>
      </c>
      <c r="AQ24" s="1">
        <f>AQ23*(1+'working page'!$B$22)</f>
        <v>457.37430566223253</v>
      </c>
    </row>
    <row r="25" spans="1:43" x14ac:dyDescent="0.25">
      <c r="Y25" s="13">
        <v>2036</v>
      </c>
      <c r="Z25" s="1">
        <v>245</v>
      </c>
      <c r="AB25" s="1">
        <v>65</v>
      </c>
      <c r="AC25" s="13">
        <v>2036</v>
      </c>
      <c r="AD25" s="3">
        <f>AD24*(1+'working page'!$B$21)</f>
        <v>1239.2665748980914</v>
      </c>
      <c r="AG25" s="1">
        <f>AG24*(1+'working page'!$B$22)</f>
        <v>1737.7136525132737</v>
      </c>
      <c r="AI25" s="1">
        <f>AI24*(1+'working page'!$B$21)</f>
        <v>2859.111022406792</v>
      </c>
      <c r="AL25" s="1">
        <f>AL24*(1+'working page'!$B$22)</f>
        <v>4009.0779161828254</v>
      </c>
      <c r="AN25" s="1">
        <f>AN24*(1+'working page'!$B$21)</f>
        <v>352.27517691250108</v>
      </c>
      <c r="AO25" s="1">
        <f t="shared" si="15"/>
        <v>332.14094776209856</v>
      </c>
      <c r="AQ25" s="1">
        <f>AQ24*(1+'working page'!$B$22)</f>
        <v>493.96425011521114</v>
      </c>
    </row>
    <row r="26" spans="1:43" x14ac:dyDescent="0.25">
      <c r="Y26" s="13">
        <v>2037</v>
      </c>
      <c r="Z26" s="1">
        <v>245</v>
      </c>
      <c r="AB26" s="1">
        <v>65</v>
      </c>
      <c r="AC26" s="13">
        <v>2037</v>
      </c>
      <c r="AD26" s="3">
        <f>AD25*(1+'working page'!$B$21)</f>
        <v>1301.2299036429961</v>
      </c>
      <c r="AG26" s="1">
        <f>AG25*(1+'working page'!$B$22)</f>
        <v>1876.7307447143357</v>
      </c>
      <c r="AI26" s="1">
        <f>AI25*(1+'working page'!$B$21)</f>
        <v>3002.0665735271318</v>
      </c>
      <c r="AL26" s="1">
        <f>AL25*(1+'working page'!$B$22)</f>
        <v>4329.8041494774516</v>
      </c>
      <c r="AN26" s="1">
        <f>AN25*(1+'working page'!$B$21)</f>
        <v>369.88893575812614</v>
      </c>
      <c r="AO26" s="1">
        <f t="shared" si="15"/>
        <v>350.40869988901397</v>
      </c>
      <c r="AQ26" s="1">
        <f>AQ25*(1+'working page'!$B$22)</f>
        <v>533.48139012442812</v>
      </c>
    </row>
    <row r="27" spans="1:43" x14ac:dyDescent="0.25">
      <c r="Y27" s="13">
        <v>2038</v>
      </c>
      <c r="Z27" s="1">
        <v>245</v>
      </c>
      <c r="AB27" s="1">
        <v>65</v>
      </c>
      <c r="AC27" s="13">
        <v>2038</v>
      </c>
      <c r="AD27" s="3">
        <f>AD26*(1+'working page'!$B$21)</f>
        <v>1366.291398825146</v>
      </c>
      <c r="AG27" s="1">
        <f>AG26*(1+'working page'!$B$22)</f>
        <v>2026.8692042914827</v>
      </c>
      <c r="AI27" s="1">
        <f>AI26*(1+'working page'!$B$21)</f>
        <v>3152.1699022034886</v>
      </c>
      <c r="AL27" s="1">
        <f>AL26*(1+'working page'!$B$22)</f>
        <v>4676.1884814356481</v>
      </c>
      <c r="AN27" s="1">
        <f>AN26*(1+'working page'!$B$21)</f>
        <v>388.38338254603246</v>
      </c>
      <c r="AO27" s="1">
        <f t="shared" si="15"/>
        <v>369.68117838290971</v>
      </c>
      <c r="AQ27" s="1">
        <f>AQ26*(1+'working page'!$B$22)</f>
        <v>576.15990133438243</v>
      </c>
    </row>
    <row r="28" spans="1:43" x14ac:dyDescent="0.25">
      <c r="Y28" s="13">
        <v>2039</v>
      </c>
      <c r="Z28" s="1">
        <v>245</v>
      </c>
      <c r="AB28" s="1">
        <v>65</v>
      </c>
      <c r="AC28" s="13">
        <v>2039</v>
      </c>
      <c r="AD28" s="3">
        <f>AD27*(1+'working page'!$B$21)</f>
        <v>1434.6059687664033</v>
      </c>
      <c r="AG28" s="1">
        <f>AG27*(1+'working page'!$B$22)</f>
        <v>2189.0187406348014</v>
      </c>
      <c r="AI28" s="1">
        <f>AI27*(1+'working page'!$B$21)</f>
        <v>3309.7783973136634</v>
      </c>
      <c r="AL28" s="1">
        <f>AL27*(1+'working page'!$B$22)</f>
        <v>5050.2835599505006</v>
      </c>
      <c r="AN28" s="1">
        <f>AN27*(1+'working page'!$B$21)</f>
        <v>407.80255167333411</v>
      </c>
      <c r="AO28" s="1">
        <f t="shared" si="15"/>
        <v>390.0136431939697</v>
      </c>
      <c r="AQ28" s="1">
        <f>AQ27*(1+'working page'!$B$22)</f>
        <v>622.25269344113303</v>
      </c>
    </row>
    <row r="29" spans="1:43" x14ac:dyDescent="0.25">
      <c r="Y29" s="13">
        <v>2040</v>
      </c>
      <c r="Z29" s="1">
        <v>245</v>
      </c>
      <c r="AB29" s="1">
        <v>65</v>
      </c>
      <c r="AC29" s="13">
        <v>2040</v>
      </c>
      <c r="AD29" s="3">
        <f>AD28*(1+'working page'!$B$21)</f>
        <v>1506.3362672047235</v>
      </c>
      <c r="AG29" s="1">
        <f>AG28*(1+'working page'!$B$22)</f>
        <v>2364.1402398855857</v>
      </c>
      <c r="AI29" s="1">
        <f>AI28*(1+'working page'!$B$21)</f>
        <v>3475.2673171793467</v>
      </c>
      <c r="AL29" s="1">
        <f>AL28*(1+'working page'!$B$22)</f>
        <v>5454.3062447465409</v>
      </c>
      <c r="AN29" s="1">
        <f>AN28*(1+'working page'!$B$21)</f>
        <v>428.1926792570008</v>
      </c>
      <c r="AO29" s="1">
        <f t="shared" si="15"/>
        <v>411.46439356963799</v>
      </c>
      <c r="AQ29" s="1">
        <f>AQ28*(1+'working page'!$B$22)</f>
        <v>672.03290891642371</v>
      </c>
    </row>
  </sheetData>
  <sheetProtection algorithmName="SHA-512" hashValue="YmGng76k48qwiLTn8JPNuEXSZ63gBlDXyRH7PU66zwfcHkresKDiD64G4xhgJuf8eTM3uNQJ6VxuxQMmvOCZ5w==" saltValue="2yc3APFgoA2oYyIovQKA8w==" spinCount="100000" sheet="1" objects="1" scenarios="1"/>
  <mergeCells count="1">
    <mergeCell ref="Y2:Z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C29"/>
  <sheetViews>
    <sheetView topLeftCell="N1" workbookViewId="0">
      <selection activeCell="AC11" sqref="AC11"/>
    </sheetView>
  </sheetViews>
  <sheetFormatPr defaultRowHeight="15" x14ac:dyDescent="0.25"/>
  <cols>
    <col min="1" max="1" width="12" style="13" customWidth="1"/>
    <col min="2" max="2" width="21.42578125" style="14" customWidth="1"/>
    <col min="3" max="4" width="21.42578125" style="13" customWidth="1"/>
    <col min="5" max="5" width="29.42578125" style="14" customWidth="1"/>
    <col min="6" max="6" width="25.42578125" style="14" customWidth="1"/>
    <col min="7" max="7" width="9.140625" style="13"/>
    <col min="8" max="8" width="18.7109375" style="13" customWidth="1"/>
    <col min="9" max="9" width="18.140625" style="13" customWidth="1"/>
    <col min="10" max="10" width="21.7109375" style="14" customWidth="1"/>
    <col min="11" max="11" width="21.42578125" style="14" customWidth="1"/>
    <col min="13" max="13" width="9.140625" style="13"/>
    <col min="14" max="14" width="12.5703125" style="13" customWidth="1"/>
    <col min="15" max="15" width="24.85546875" style="1" customWidth="1"/>
    <col min="18" max="18" width="9.140625" style="1"/>
    <col min="20" max="20" width="9.140625" style="13"/>
    <col min="21" max="21" width="19.5703125" style="1" customWidth="1"/>
    <col min="24" max="24" width="14.5703125" style="1" customWidth="1"/>
    <col min="26" max="26" width="15.85546875" customWidth="1"/>
    <col min="28" max="28" width="9.140625" style="2"/>
    <col min="29" max="29" width="18.5703125" customWidth="1"/>
  </cols>
  <sheetData>
    <row r="1" spans="1:29" x14ac:dyDescent="0.25">
      <c r="U1" t="s">
        <v>72</v>
      </c>
    </row>
    <row r="2" spans="1:29" ht="34.5" customHeight="1" x14ac:dyDescent="0.25">
      <c r="Q2" t="s">
        <v>4</v>
      </c>
      <c r="U2" s="5" t="s">
        <v>45</v>
      </c>
      <c r="X2" s="5" t="s">
        <v>44</v>
      </c>
      <c r="Z2" s="4" t="s">
        <v>29</v>
      </c>
      <c r="AC2" s="4" t="s">
        <v>38</v>
      </c>
    </row>
    <row r="3" spans="1:29" x14ac:dyDescent="0.25">
      <c r="U3" s="1">
        <v>580.79</v>
      </c>
      <c r="X3" s="1">
        <v>580.79</v>
      </c>
      <c r="Z3" s="1">
        <f>17941.44/12</f>
        <v>1495.12</v>
      </c>
      <c r="AC3" s="1">
        <f>17941.44/12</f>
        <v>1495.12</v>
      </c>
    </row>
    <row r="4" spans="1:29" x14ac:dyDescent="0.25">
      <c r="Q4">
        <v>2015</v>
      </c>
      <c r="R4" s="1">
        <v>180</v>
      </c>
      <c r="T4" s="13">
        <v>2015</v>
      </c>
      <c r="U4" s="1">
        <v>633.33000000000004</v>
      </c>
      <c r="X4" s="1">
        <v>633.33000000000004</v>
      </c>
      <c r="Z4" s="1">
        <v>1591.15</v>
      </c>
      <c r="AC4" s="1">
        <v>1591.15</v>
      </c>
    </row>
    <row r="5" spans="1:29" ht="33" customHeight="1" x14ac:dyDescent="0.25">
      <c r="A5" s="19" t="s">
        <v>8</v>
      </c>
      <c r="B5" s="17" t="s">
        <v>9</v>
      </c>
      <c r="C5" s="18" t="s">
        <v>20</v>
      </c>
      <c r="D5" s="18" t="s">
        <v>21</v>
      </c>
      <c r="E5" s="20" t="s">
        <v>31</v>
      </c>
      <c r="F5" s="20" t="s">
        <v>46</v>
      </c>
      <c r="G5" s="19"/>
      <c r="H5" s="18" t="s">
        <v>24</v>
      </c>
      <c r="I5" s="18" t="s">
        <v>26</v>
      </c>
      <c r="J5" s="20" t="s">
        <v>47</v>
      </c>
      <c r="K5" s="20" t="s">
        <v>48</v>
      </c>
      <c r="M5" s="19" t="s">
        <v>6</v>
      </c>
      <c r="N5" s="19" t="s">
        <v>5</v>
      </c>
      <c r="O5" s="1" t="s">
        <v>7</v>
      </c>
      <c r="Q5">
        <v>2016</v>
      </c>
      <c r="R5" s="1">
        <v>180</v>
      </c>
      <c r="T5" s="13">
        <v>2016</v>
      </c>
      <c r="U5" s="1">
        <v>735.46</v>
      </c>
      <c r="X5" s="1">
        <v>735.46</v>
      </c>
      <c r="Z5" s="1">
        <v>1782.79</v>
      </c>
      <c r="AC5" s="1">
        <v>1782.79</v>
      </c>
    </row>
    <row r="6" spans="1:29" x14ac:dyDescent="0.25">
      <c r="A6" s="13">
        <f>'working page'!B16</f>
        <v>60</v>
      </c>
      <c r="B6" s="14">
        <f>IF(A6&lt;65,O6*'working page'!$B$18/12,"medicare")</f>
        <v>626.66666666666663</v>
      </c>
      <c r="C6" s="14">
        <f>IF(A6&gt;64,"Medicare",CHOOSE(M6,U4,U5,U6,U7,U8,U9,U10,U11,U12,U13,U14,U15,U16,U17,U18,U19,U20,U21,U22,U23,U24,U25,U26,U27,U28,U29,))</f>
        <v>1345.64</v>
      </c>
      <c r="D6" s="14">
        <f>IF(A6&gt;64,"Medicare",CHOOSE(M6,X4,X5,X6,X7,X8,X9,X10,X11,X12,X13,X14,X15,X16,X17,X18,X19,X20,X21,X22,X23,X24,X25,X26,X27,X28,X29,))</f>
        <v>1345.64</v>
      </c>
      <c r="E6" s="14">
        <f>IF(B6="medicare","medicare",IF(B6&gt;C6,0,C6-B6))</f>
        <v>718.97333333333347</v>
      </c>
      <c r="F6" s="14">
        <f>IF(C6="medicare","medicare",IF(B6&gt;D6,0,D6-B6))</f>
        <v>718.97333333333347</v>
      </c>
      <c r="H6" s="14">
        <f>IF(A6&gt;64,"Medicare",CHOOSE(M6,Z4,Z5,Z6,Z7,Z8,Z9,Z10,Z11,Z12,Z13,Z14,Z15,Z16,Z17,Z18,Z19,Z20,Z21,Z22,Z23,Z24,Z25,Z26,Z27,Z28,Z29,))</f>
        <v>3104.7</v>
      </c>
      <c r="I6" s="14">
        <f>IF(A6&gt;64,"Medicare",CHOOSE(M6,AC4,AC5,AC6,AC7,AC8,AC9,AC10,AC11,AC12,AC13,AC14,AC15,AC16,AC17,AC18,AC19,AC20,AC21,AC22,AC23,AC24,AC25,AC26,AC27,AC28,AC29,))</f>
        <v>3104.7</v>
      </c>
      <c r="J6" s="14">
        <f>IF(B6="medicare","medicare",IF(B6&gt;H6,0,H6-B6))</f>
        <v>2478.0333333333333</v>
      </c>
      <c r="K6" s="14">
        <f>IF(B6="medicare","medicare",IF(B6&gt;I6,0,I6-B6))</f>
        <v>2478.0333333333333</v>
      </c>
      <c r="M6" s="13">
        <f>MATCH('working page'!B19,Q4:Q29)</f>
        <v>10</v>
      </c>
      <c r="N6" s="13">
        <f>'working page'!B19</f>
        <v>2024</v>
      </c>
      <c r="O6" s="1">
        <f>CHOOSE(M6,R4,R5,R6,R7,R8,R9,R10,R11,R12,R13,R14,R15,R16,R17,R18,R19,R20,R21,R22,R23,R24,R25,R26,R27,R28,R29)</f>
        <v>235</v>
      </c>
      <c r="Q6">
        <v>2017</v>
      </c>
      <c r="R6" s="1">
        <v>190</v>
      </c>
      <c r="T6" s="13">
        <v>2017</v>
      </c>
      <c r="U6" s="1">
        <v>791.62</v>
      </c>
      <c r="X6" s="1">
        <v>791.62</v>
      </c>
      <c r="Z6" s="1">
        <v>1995.79</v>
      </c>
      <c r="AC6" s="1">
        <v>1995.79</v>
      </c>
    </row>
    <row r="7" spans="1:29" x14ac:dyDescent="0.25">
      <c r="A7" s="13">
        <f>A6+1</f>
        <v>61</v>
      </c>
      <c r="B7" s="14">
        <f>IF(A7&lt;65,O7*'working page'!$B$18/12,"medicare")</f>
        <v>626.66666666666663</v>
      </c>
      <c r="C7" s="14">
        <f>IF(A7&gt;64,"Medicare",CHOOSE(M7,U5,U6,U7,U8,U9,U10,U11,U12,U13,U14,U15,U16,U17,U18,U19,U20,U21,U22,U23,U24,U25,U26,U27,U28,U29,U30,))</f>
        <v>1412.9220000000003</v>
      </c>
      <c r="D7" s="14">
        <f>IF(A7&gt;64,"Medicare",CHOOSE(M7,X5,X6,X7,X8,X9,X10,X11,X12,X13,X14,X15,X16,X17,X18,X19,X20,X21,X22,X23,X24,X25,X26,X27,X28,X29,X30,))</f>
        <v>1453.2912000000001</v>
      </c>
      <c r="E7" s="14">
        <f t="shared" ref="E7:E20" si="0">IF(B7="medicare","medicare",IF(B7&gt;C7,0,C7-B7))</f>
        <v>786.25533333333362</v>
      </c>
      <c r="F7" s="14">
        <f t="shared" ref="F7:F20" si="1">IF(C7="medicare","medicare",IF(B7&gt;D7,0,D7-B7))</f>
        <v>826.62453333333349</v>
      </c>
      <c r="H7" s="14">
        <f t="shared" ref="H7:H20" si="2">IF(A7&gt;64,"Medicare",CHOOSE(M7,Z5,Z6,Z7,Z8,Z9,Z10,Z11,Z12,Z13,Z14,Z15,Z16,Z17,Z18,Z19,Z20,Z21,Z22,Z23,Z24,Z25,Z26,Z27,Z28,Z29,Z30,))</f>
        <v>3104.7</v>
      </c>
      <c r="I7" s="14">
        <f t="shared" ref="I7:I20" si="3">IF(A7&gt;64,"Medicare",CHOOSE(M7,AC5,AC6,AC7,AC8,AC9,AC10,AC11,AC12,AC13,AC14,AC15,AC16,AC17,AC18,AC19,AC20,AC21,AC22,AC23,AC24,AC25,AC26,AC27,AC28,AC29,AC30,))</f>
        <v>3104.7</v>
      </c>
      <c r="J7" s="14">
        <f t="shared" ref="J7:J20" si="4">IF(B7="medicare","medicare",IF(B7&gt;H7,0,H7-B7))</f>
        <v>2478.0333333333333</v>
      </c>
      <c r="K7" s="14">
        <f t="shared" ref="K7:K20" si="5">IF(B7="medicare","medicare",IF(B7&gt;I7,0,I7-B7))</f>
        <v>2478.0333333333333</v>
      </c>
      <c r="M7" s="13">
        <f>M6</f>
        <v>10</v>
      </c>
      <c r="N7" s="13">
        <f>N6+1</f>
        <v>2025</v>
      </c>
      <c r="O7" s="1">
        <f t="shared" ref="O7:O20" si="6">CHOOSE(M7,R5,R6,R7,R8,R9,R10,R11,R12,R13,R14,R15,R16,R17,R18,R19,R20,R21,R22,R23,R24,R25,R26,R27,R28,R29,R30)</f>
        <v>235</v>
      </c>
      <c r="Q7">
        <v>2018</v>
      </c>
      <c r="R7" s="1">
        <v>190</v>
      </c>
      <c r="T7" s="13">
        <v>2018</v>
      </c>
      <c r="U7" s="1">
        <v>882.97</v>
      </c>
      <c r="X7" s="1">
        <v>882.97</v>
      </c>
      <c r="Z7" s="1">
        <v>2300.13</v>
      </c>
      <c r="AC7" s="1">
        <v>2300.13</v>
      </c>
    </row>
    <row r="8" spans="1:29" x14ac:dyDescent="0.25">
      <c r="A8" s="13">
        <f t="shared" ref="A8:A20" si="7">A7+1</f>
        <v>62</v>
      </c>
      <c r="B8" s="14">
        <f>IF(A8&lt;65,O8*'working page'!$B$18/12,"medicare")</f>
        <v>653.33333333333337</v>
      </c>
      <c r="C8" s="14">
        <f t="shared" ref="C8:C20" si="8">IF(A8&gt;64,"Medicare",CHOOSE(M8,U6,U7,U8,U9,U10,U11,U12,U13,U14,U15,U16,U17,U18,U19,U20,U21,U22,U23,U24,U25,U26,U27,U28,U29,U30,U31,))</f>
        <v>1483.5681000000004</v>
      </c>
      <c r="D8" s="14">
        <f t="shared" ref="D8:D20" si="9">IF(A8&gt;64,"Medicare",CHOOSE(M8,X6,X7,X8,X9,X10,X11,X12,X13,X14,X15,X16,X17,X18,X19,X20,X21,X22,X23,X24,X25,X26,X27,X28,X29,X30,X31,))</f>
        <v>1569.5544960000002</v>
      </c>
      <c r="E8" s="14">
        <f t="shared" si="0"/>
        <v>830.23476666666704</v>
      </c>
      <c r="F8" s="14">
        <f t="shared" si="1"/>
        <v>916.22116266666683</v>
      </c>
      <c r="H8" s="14">
        <f t="shared" si="2"/>
        <v>3259.9349999999999</v>
      </c>
      <c r="I8" s="14">
        <f t="shared" si="3"/>
        <v>3353.076</v>
      </c>
      <c r="J8" s="14">
        <f t="shared" si="4"/>
        <v>2606.6016666666665</v>
      </c>
      <c r="K8" s="14">
        <f t="shared" si="5"/>
        <v>2699.7426666666665</v>
      </c>
      <c r="M8" s="13">
        <f t="shared" ref="M8:M20" si="10">M7</f>
        <v>10</v>
      </c>
      <c r="N8" s="13">
        <f t="shared" ref="N8:N20" si="11">N7+1</f>
        <v>2026</v>
      </c>
      <c r="O8" s="1">
        <f t="shared" si="6"/>
        <v>245</v>
      </c>
      <c r="Q8">
        <v>2019</v>
      </c>
      <c r="R8" s="1">
        <v>225</v>
      </c>
      <c r="T8" s="13">
        <v>2019</v>
      </c>
      <c r="U8" s="1">
        <v>909.57</v>
      </c>
      <c r="X8" s="1">
        <v>909.57</v>
      </c>
      <c r="Z8" s="1">
        <v>2432.9</v>
      </c>
      <c r="AC8" s="1">
        <v>2432.9</v>
      </c>
    </row>
    <row r="9" spans="1:29" x14ac:dyDescent="0.25">
      <c r="A9" s="13">
        <f t="shared" si="7"/>
        <v>63</v>
      </c>
      <c r="B9" s="14">
        <f>IF(A9&lt;65,O9*'working page'!$B$18/12,"medicare")</f>
        <v>653.33333333333337</v>
      </c>
      <c r="C9" s="14">
        <f t="shared" si="8"/>
        <v>1557.7465050000005</v>
      </c>
      <c r="D9" s="14">
        <f t="shared" si="9"/>
        <v>1695.1188556800003</v>
      </c>
      <c r="E9" s="14">
        <f t="shared" si="0"/>
        <v>904.41317166666715</v>
      </c>
      <c r="F9" s="14">
        <f t="shared" si="1"/>
        <v>1041.7855223466668</v>
      </c>
      <c r="H9" s="14">
        <f t="shared" si="2"/>
        <v>3422.9317500000002</v>
      </c>
      <c r="I9" s="14">
        <f t="shared" si="3"/>
        <v>3621.3220800000004</v>
      </c>
      <c r="J9" s="14">
        <f t="shared" si="4"/>
        <v>2769.5984166666667</v>
      </c>
      <c r="K9" s="14">
        <f t="shared" si="5"/>
        <v>2967.9887466666669</v>
      </c>
      <c r="M9" s="13">
        <f t="shared" si="10"/>
        <v>10</v>
      </c>
      <c r="N9" s="13">
        <f t="shared" si="11"/>
        <v>2027</v>
      </c>
      <c r="O9" s="1">
        <f t="shared" si="6"/>
        <v>245</v>
      </c>
      <c r="Q9">
        <v>2020</v>
      </c>
      <c r="R9" s="1">
        <v>225</v>
      </c>
      <c r="T9" s="13">
        <v>2020</v>
      </c>
      <c r="U9" s="1">
        <v>978.68</v>
      </c>
      <c r="X9" s="1">
        <v>978.68</v>
      </c>
      <c r="Z9" s="1">
        <v>2646.35</v>
      </c>
      <c r="AC9" s="1">
        <v>2646.35</v>
      </c>
    </row>
    <row r="10" spans="1:29" x14ac:dyDescent="0.25">
      <c r="A10" s="13">
        <f t="shared" si="7"/>
        <v>64</v>
      </c>
      <c r="B10" s="14">
        <f>IF(A10&lt;65,O10*'working page'!$B$18/12,"medicare")</f>
        <v>653.33333333333337</v>
      </c>
      <c r="C10" s="14">
        <f t="shared" si="8"/>
        <v>1635.6338302500005</v>
      </c>
      <c r="D10" s="14">
        <f t="shared" si="9"/>
        <v>1830.7283641344004</v>
      </c>
      <c r="E10" s="14">
        <f t="shared" si="0"/>
        <v>982.30049691666716</v>
      </c>
      <c r="F10" s="14">
        <f t="shared" si="1"/>
        <v>1177.3950308010672</v>
      </c>
      <c r="H10" s="14">
        <f t="shared" si="2"/>
        <v>3594.0783375000005</v>
      </c>
      <c r="I10" s="14">
        <f t="shared" si="3"/>
        <v>3911.0278464000007</v>
      </c>
      <c r="J10" s="14">
        <f t="shared" si="4"/>
        <v>2940.7450041666671</v>
      </c>
      <c r="K10" s="14">
        <f t="shared" si="5"/>
        <v>3257.6945130666672</v>
      </c>
      <c r="M10" s="13">
        <f t="shared" si="10"/>
        <v>10</v>
      </c>
      <c r="N10" s="13">
        <f t="shared" si="11"/>
        <v>2028</v>
      </c>
      <c r="O10" s="1">
        <f t="shared" si="6"/>
        <v>245</v>
      </c>
      <c r="Q10">
        <v>2021</v>
      </c>
      <c r="R10" s="1">
        <v>220</v>
      </c>
      <c r="T10" s="13">
        <v>2021</v>
      </c>
      <c r="U10" s="1">
        <v>1083.6500000000001</v>
      </c>
      <c r="X10" s="1">
        <v>1083.6500000000001</v>
      </c>
      <c r="Z10" s="1">
        <v>2866.74</v>
      </c>
      <c r="AC10" s="1">
        <v>2866.74</v>
      </c>
    </row>
    <row r="11" spans="1:29" x14ac:dyDescent="0.25">
      <c r="A11" s="13">
        <f t="shared" si="7"/>
        <v>65</v>
      </c>
      <c r="B11" s="14" t="str">
        <f>IF(A11&lt;65,O11*'working page'!$B$18/12,"medicare")</f>
        <v>medicare</v>
      </c>
      <c r="C11" s="14" t="str">
        <f t="shared" si="8"/>
        <v>Medicare</v>
      </c>
      <c r="D11" s="14" t="str">
        <f t="shared" si="9"/>
        <v>Medicare</v>
      </c>
      <c r="E11" s="14" t="str">
        <f t="shared" si="0"/>
        <v>medicare</v>
      </c>
      <c r="F11" s="14" t="str">
        <f t="shared" si="1"/>
        <v>medicare</v>
      </c>
      <c r="H11" s="14" t="str">
        <f t="shared" si="2"/>
        <v>Medicare</v>
      </c>
      <c r="I11" s="14" t="str">
        <f t="shared" si="3"/>
        <v>Medicare</v>
      </c>
      <c r="J11" s="14" t="str">
        <f t="shared" si="4"/>
        <v>medicare</v>
      </c>
      <c r="K11" s="14" t="str">
        <f t="shared" si="5"/>
        <v>medicare</v>
      </c>
      <c r="M11" s="13">
        <f t="shared" si="10"/>
        <v>10</v>
      </c>
      <c r="N11" s="13">
        <f t="shared" si="11"/>
        <v>2029</v>
      </c>
      <c r="O11" s="1">
        <f t="shared" si="6"/>
        <v>245</v>
      </c>
      <c r="Q11">
        <v>2022</v>
      </c>
      <c r="R11" s="1">
        <v>220</v>
      </c>
      <c r="T11" s="13">
        <v>2022</v>
      </c>
      <c r="U11" s="1">
        <v>1168.6400000000001</v>
      </c>
      <c r="X11" s="1">
        <v>1168.6400000000001</v>
      </c>
      <c r="Z11" s="1">
        <v>2944.12</v>
      </c>
      <c r="AC11" s="1">
        <v>2944.12</v>
      </c>
    </row>
    <row r="12" spans="1:29" x14ac:dyDescent="0.25">
      <c r="A12" s="13">
        <f t="shared" si="7"/>
        <v>66</v>
      </c>
      <c r="B12" s="14" t="str">
        <f>IF(A12&lt;65,O12*'working page'!$B$18/12,"medicare")</f>
        <v>medicare</v>
      </c>
      <c r="C12" s="14" t="str">
        <f t="shared" si="8"/>
        <v>Medicare</v>
      </c>
      <c r="D12" s="14" t="str">
        <f t="shared" si="9"/>
        <v>Medicare</v>
      </c>
      <c r="E12" s="14" t="str">
        <f t="shared" si="0"/>
        <v>medicare</v>
      </c>
      <c r="F12" s="14" t="str">
        <f t="shared" si="1"/>
        <v>medicare</v>
      </c>
      <c r="H12" s="14" t="str">
        <f t="shared" si="2"/>
        <v>Medicare</v>
      </c>
      <c r="I12" s="14" t="str">
        <f t="shared" si="3"/>
        <v>Medicare</v>
      </c>
      <c r="J12" s="14" t="str">
        <f t="shared" si="4"/>
        <v>medicare</v>
      </c>
      <c r="K12" s="14" t="str">
        <f t="shared" si="5"/>
        <v>medicare</v>
      </c>
      <c r="M12" s="13">
        <f t="shared" si="10"/>
        <v>10</v>
      </c>
      <c r="N12" s="13">
        <f t="shared" si="11"/>
        <v>2030</v>
      </c>
      <c r="O12" s="1">
        <f t="shared" si="6"/>
        <v>245</v>
      </c>
      <c r="Q12">
        <v>2023</v>
      </c>
      <c r="R12" s="1">
        <v>235</v>
      </c>
      <c r="T12" s="13">
        <v>2023</v>
      </c>
      <c r="U12" s="1">
        <v>1288.8399999999999</v>
      </c>
      <c r="X12" s="1">
        <v>1288.8399999999999</v>
      </c>
      <c r="Z12" s="1">
        <v>2976.65</v>
      </c>
      <c r="AC12" s="1">
        <v>2976.65</v>
      </c>
    </row>
    <row r="13" spans="1:29" x14ac:dyDescent="0.25">
      <c r="A13" s="13">
        <f t="shared" si="7"/>
        <v>67</v>
      </c>
      <c r="B13" s="14" t="str">
        <f>IF(A13&lt;65,O13*'working page'!$B$18/12,"medicare")</f>
        <v>medicare</v>
      </c>
      <c r="C13" s="14" t="str">
        <f t="shared" si="8"/>
        <v>Medicare</v>
      </c>
      <c r="D13" s="14" t="str">
        <f t="shared" si="9"/>
        <v>Medicare</v>
      </c>
      <c r="E13" s="14" t="str">
        <f t="shared" si="0"/>
        <v>medicare</v>
      </c>
      <c r="F13" s="14" t="str">
        <f t="shared" si="1"/>
        <v>medicare</v>
      </c>
      <c r="H13" s="14" t="str">
        <f t="shared" si="2"/>
        <v>Medicare</v>
      </c>
      <c r="I13" s="14" t="str">
        <f t="shared" si="3"/>
        <v>Medicare</v>
      </c>
      <c r="J13" s="14" t="str">
        <f t="shared" si="4"/>
        <v>medicare</v>
      </c>
      <c r="K13" s="14" t="str">
        <f t="shared" si="5"/>
        <v>medicare</v>
      </c>
      <c r="M13" s="13">
        <f t="shared" si="10"/>
        <v>10</v>
      </c>
      <c r="N13" s="13">
        <f t="shared" si="11"/>
        <v>2031</v>
      </c>
      <c r="O13" s="1">
        <f t="shared" si="6"/>
        <v>245</v>
      </c>
      <c r="Q13">
        <v>2024</v>
      </c>
      <c r="R13" s="1">
        <v>235</v>
      </c>
      <c r="T13" s="13">
        <v>2024</v>
      </c>
      <c r="U13" s="1">
        <v>1345.64</v>
      </c>
      <c r="X13" s="1">
        <v>1345.64</v>
      </c>
      <c r="Z13" s="1">
        <v>3104.7</v>
      </c>
      <c r="AC13" s="1">
        <v>3104.7</v>
      </c>
    </row>
    <row r="14" spans="1:29" x14ac:dyDescent="0.25">
      <c r="A14" s="13">
        <f t="shared" si="7"/>
        <v>68</v>
      </c>
      <c r="B14" s="14" t="str">
        <f>IF(A14&lt;65,O14*'working page'!$B$18/12,"medicare")</f>
        <v>medicare</v>
      </c>
      <c r="C14" s="14" t="str">
        <f t="shared" si="8"/>
        <v>Medicare</v>
      </c>
      <c r="D14" s="14" t="str">
        <f t="shared" si="9"/>
        <v>Medicare</v>
      </c>
      <c r="E14" s="14" t="str">
        <f t="shared" si="0"/>
        <v>medicare</v>
      </c>
      <c r="F14" s="14" t="str">
        <f t="shared" si="1"/>
        <v>medicare</v>
      </c>
      <c r="H14" s="14" t="str">
        <f t="shared" si="2"/>
        <v>Medicare</v>
      </c>
      <c r="I14" s="14" t="str">
        <f t="shared" si="3"/>
        <v>Medicare</v>
      </c>
      <c r="J14" s="14" t="str">
        <f t="shared" si="4"/>
        <v>medicare</v>
      </c>
      <c r="K14" s="14" t="str">
        <f t="shared" si="5"/>
        <v>medicare</v>
      </c>
      <c r="M14" s="13">
        <f t="shared" si="10"/>
        <v>10</v>
      </c>
      <c r="N14" s="13">
        <f>N13+1</f>
        <v>2032</v>
      </c>
      <c r="O14" s="1">
        <f t="shared" si="6"/>
        <v>245</v>
      </c>
      <c r="Q14">
        <v>2025</v>
      </c>
      <c r="R14" s="1">
        <v>235</v>
      </c>
      <c r="T14" s="13">
        <v>2025</v>
      </c>
      <c r="U14" s="1">
        <f>U13*(1+'working page'!$B$21)</f>
        <v>1412.9220000000003</v>
      </c>
      <c r="X14" s="1">
        <f>X13*(1+'working page'!$B$22)</f>
        <v>1453.2912000000001</v>
      </c>
      <c r="Z14" s="1">
        <v>3104.7</v>
      </c>
      <c r="AC14" s="1">
        <v>3104.7</v>
      </c>
    </row>
    <row r="15" spans="1:29" x14ac:dyDescent="0.25">
      <c r="A15" s="13">
        <f t="shared" si="7"/>
        <v>69</v>
      </c>
      <c r="B15" s="14" t="str">
        <f>IF(A15&lt;65,O15*'working page'!$B$18/12,"medicare")</f>
        <v>medicare</v>
      </c>
      <c r="C15" s="14" t="str">
        <f t="shared" si="8"/>
        <v>Medicare</v>
      </c>
      <c r="D15" s="14" t="str">
        <f t="shared" si="9"/>
        <v>Medicare</v>
      </c>
      <c r="E15" s="14" t="str">
        <f t="shared" si="0"/>
        <v>medicare</v>
      </c>
      <c r="F15" s="14" t="str">
        <f t="shared" si="1"/>
        <v>medicare</v>
      </c>
      <c r="H15" s="14" t="str">
        <f t="shared" si="2"/>
        <v>Medicare</v>
      </c>
      <c r="I15" s="14" t="str">
        <f t="shared" si="3"/>
        <v>Medicare</v>
      </c>
      <c r="J15" s="14" t="str">
        <f t="shared" si="4"/>
        <v>medicare</v>
      </c>
      <c r="K15" s="14" t="str">
        <f t="shared" si="5"/>
        <v>medicare</v>
      </c>
      <c r="M15" s="13">
        <f t="shared" si="10"/>
        <v>10</v>
      </c>
      <c r="N15" s="13">
        <f t="shared" si="11"/>
        <v>2033</v>
      </c>
      <c r="O15" s="1">
        <f t="shared" si="6"/>
        <v>245</v>
      </c>
      <c r="Q15">
        <v>2026</v>
      </c>
      <c r="R15" s="1">
        <v>245</v>
      </c>
      <c r="T15" s="13">
        <v>2026</v>
      </c>
      <c r="U15" s="1">
        <f>U14*(1+'working page'!$B$21)</f>
        <v>1483.5681000000004</v>
      </c>
      <c r="X15" s="1">
        <f>X14*(1+'working page'!$B$22)</f>
        <v>1569.5544960000002</v>
      </c>
      <c r="Z15" s="1">
        <f>Z14*(1+'working page'!$B$21)</f>
        <v>3259.9349999999999</v>
      </c>
      <c r="AC15" s="1">
        <f>AC14*(1+'working page'!$B$22)</f>
        <v>3353.076</v>
      </c>
    </row>
    <row r="16" spans="1:29" x14ac:dyDescent="0.25">
      <c r="A16" s="13">
        <f t="shared" si="7"/>
        <v>70</v>
      </c>
      <c r="B16" s="14" t="str">
        <f>IF(A16&lt;65,O16*'working page'!$B$18/12,"medicare")</f>
        <v>medicare</v>
      </c>
      <c r="C16" s="14" t="str">
        <f t="shared" si="8"/>
        <v>Medicare</v>
      </c>
      <c r="D16" s="14" t="str">
        <f t="shared" si="9"/>
        <v>Medicare</v>
      </c>
      <c r="E16" s="14" t="str">
        <f t="shared" si="0"/>
        <v>medicare</v>
      </c>
      <c r="F16" s="14" t="str">
        <f t="shared" si="1"/>
        <v>medicare</v>
      </c>
      <c r="H16" s="14" t="str">
        <f t="shared" si="2"/>
        <v>Medicare</v>
      </c>
      <c r="I16" s="14" t="str">
        <f t="shared" si="3"/>
        <v>Medicare</v>
      </c>
      <c r="J16" s="14" t="str">
        <f t="shared" si="4"/>
        <v>medicare</v>
      </c>
      <c r="K16" s="14" t="str">
        <f t="shared" si="5"/>
        <v>medicare</v>
      </c>
      <c r="M16" s="13">
        <f t="shared" si="10"/>
        <v>10</v>
      </c>
      <c r="N16" s="13">
        <f t="shared" si="11"/>
        <v>2034</v>
      </c>
      <c r="O16" s="1">
        <f t="shared" si="6"/>
        <v>245</v>
      </c>
      <c r="Q16">
        <v>2027</v>
      </c>
      <c r="R16" s="1">
        <v>245</v>
      </c>
      <c r="T16" s="13">
        <v>2027</v>
      </c>
      <c r="U16" s="1">
        <f>U15*(1+'working page'!$B$21)</f>
        <v>1557.7465050000005</v>
      </c>
      <c r="X16" s="1">
        <f>X15*(1+'working page'!$B$22)</f>
        <v>1695.1188556800003</v>
      </c>
      <c r="Z16" s="1">
        <f>Z15*(1+'working page'!$B$21)</f>
        <v>3422.9317500000002</v>
      </c>
      <c r="AC16" s="1">
        <f>AC15*(1+'working page'!$B$22)</f>
        <v>3621.3220800000004</v>
      </c>
    </row>
    <row r="17" spans="1:29" x14ac:dyDescent="0.25">
      <c r="A17" s="13">
        <f t="shared" si="7"/>
        <v>71</v>
      </c>
      <c r="B17" s="14" t="str">
        <f>IF(A17&lt;65,O17*'working page'!$B$18/12,"medicare")</f>
        <v>medicare</v>
      </c>
      <c r="C17" s="14" t="str">
        <f t="shared" si="8"/>
        <v>Medicare</v>
      </c>
      <c r="D17" s="14" t="str">
        <f t="shared" si="9"/>
        <v>Medicare</v>
      </c>
      <c r="E17" s="14" t="str">
        <f t="shared" si="0"/>
        <v>medicare</v>
      </c>
      <c r="F17" s="14" t="str">
        <f t="shared" si="1"/>
        <v>medicare</v>
      </c>
      <c r="H17" s="14" t="str">
        <f t="shared" si="2"/>
        <v>Medicare</v>
      </c>
      <c r="I17" s="14" t="str">
        <f t="shared" si="3"/>
        <v>Medicare</v>
      </c>
      <c r="J17" s="14" t="str">
        <f t="shared" si="4"/>
        <v>medicare</v>
      </c>
      <c r="K17" s="14" t="str">
        <f t="shared" si="5"/>
        <v>medicare</v>
      </c>
      <c r="M17" s="13">
        <f t="shared" si="10"/>
        <v>10</v>
      </c>
      <c r="N17" s="13">
        <f t="shared" si="11"/>
        <v>2035</v>
      </c>
      <c r="O17" s="1">
        <f t="shared" si="6"/>
        <v>245</v>
      </c>
      <c r="Q17">
        <v>2028</v>
      </c>
      <c r="R17" s="1">
        <v>245</v>
      </c>
      <c r="T17" s="13">
        <v>2028</v>
      </c>
      <c r="U17" s="1">
        <f>U16*(1+'working page'!$B$21)</f>
        <v>1635.6338302500005</v>
      </c>
      <c r="X17" s="1">
        <f>X16*(1+'working page'!$B$22)</f>
        <v>1830.7283641344004</v>
      </c>
      <c r="Z17" s="1">
        <f>Z16*(1+'working page'!$B$21)</f>
        <v>3594.0783375000005</v>
      </c>
      <c r="AC17" s="1">
        <f>AC16*(1+'working page'!$B$22)</f>
        <v>3911.0278464000007</v>
      </c>
    </row>
    <row r="18" spans="1:29" x14ac:dyDescent="0.25">
      <c r="A18" s="13">
        <f t="shared" si="7"/>
        <v>72</v>
      </c>
      <c r="B18" s="14" t="str">
        <f>IF(A18&lt;65,O18*'working page'!$B$18/12,"medicare")</f>
        <v>medicare</v>
      </c>
      <c r="C18" s="14" t="str">
        <f t="shared" si="8"/>
        <v>Medicare</v>
      </c>
      <c r="D18" s="14" t="str">
        <f t="shared" si="9"/>
        <v>Medicare</v>
      </c>
      <c r="E18" s="14" t="str">
        <f t="shared" si="0"/>
        <v>medicare</v>
      </c>
      <c r="F18" s="14" t="str">
        <f t="shared" si="1"/>
        <v>medicare</v>
      </c>
      <c r="H18" s="14" t="str">
        <f t="shared" si="2"/>
        <v>Medicare</v>
      </c>
      <c r="I18" s="14" t="str">
        <f t="shared" si="3"/>
        <v>Medicare</v>
      </c>
      <c r="J18" s="14" t="str">
        <f t="shared" si="4"/>
        <v>medicare</v>
      </c>
      <c r="K18" s="14" t="str">
        <f t="shared" si="5"/>
        <v>medicare</v>
      </c>
      <c r="M18" s="13">
        <f t="shared" si="10"/>
        <v>10</v>
      </c>
      <c r="N18" s="13">
        <f t="shared" si="11"/>
        <v>2036</v>
      </c>
      <c r="O18" s="1">
        <f t="shared" si="6"/>
        <v>245</v>
      </c>
      <c r="Q18">
        <v>2029</v>
      </c>
      <c r="R18" s="1">
        <v>245</v>
      </c>
      <c r="T18" s="13">
        <v>2029</v>
      </c>
      <c r="U18" s="1">
        <f>U17*(1+'working page'!$B$21)</f>
        <v>1717.4155217625007</v>
      </c>
      <c r="X18" s="1">
        <f>X17*(1+'working page'!$B$22)</f>
        <v>1977.1866332651525</v>
      </c>
      <c r="Z18" s="1">
        <f>Z17*(1+'working page'!$B$21)</f>
        <v>3773.7822543750008</v>
      </c>
      <c r="AC18" s="1">
        <f>AC17*(1+'working page'!$B$22)</f>
        <v>4223.910074112001</v>
      </c>
    </row>
    <row r="19" spans="1:29" x14ac:dyDescent="0.25">
      <c r="A19" s="13">
        <f t="shared" si="7"/>
        <v>73</v>
      </c>
      <c r="B19" s="14" t="str">
        <f>IF(A19&lt;65,O19*'working page'!$B$18/12,"medicare")</f>
        <v>medicare</v>
      </c>
      <c r="C19" s="14" t="str">
        <f t="shared" si="8"/>
        <v>Medicare</v>
      </c>
      <c r="D19" s="14" t="str">
        <f t="shared" si="9"/>
        <v>Medicare</v>
      </c>
      <c r="E19" s="14" t="str">
        <f t="shared" si="0"/>
        <v>medicare</v>
      </c>
      <c r="F19" s="14" t="str">
        <f t="shared" si="1"/>
        <v>medicare</v>
      </c>
      <c r="H19" s="14" t="str">
        <f t="shared" si="2"/>
        <v>Medicare</v>
      </c>
      <c r="I19" s="14" t="str">
        <f t="shared" si="3"/>
        <v>Medicare</v>
      </c>
      <c r="J19" s="14" t="str">
        <f t="shared" si="4"/>
        <v>medicare</v>
      </c>
      <c r="K19" s="14" t="str">
        <f t="shared" si="5"/>
        <v>medicare</v>
      </c>
      <c r="M19" s="13">
        <f t="shared" si="10"/>
        <v>10</v>
      </c>
      <c r="N19" s="13">
        <f t="shared" si="11"/>
        <v>2037</v>
      </c>
      <c r="O19" s="1">
        <f t="shared" si="6"/>
        <v>245</v>
      </c>
      <c r="Q19">
        <v>2030</v>
      </c>
      <c r="R19" s="1">
        <v>245</v>
      </c>
      <c r="T19" s="13">
        <v>2030</v>
      </c>
      <c r="U19" s="1">
        <f>U18*(1+'working page'!$B$21)</f>
        <v>1803.2862978506257</v>
      </c>
      <c r="X19" s="1">
        <f>X18*(1+'working page'!$B$22)</f>
        <v>2135.3615639263649</v>
      </c>
      <c r="Z19" s="1">
        <f>Z18*(1+'working page'!$B$21)</f>
        <v>3962.4713670937508</v>
      </c>
      <c r="AC19" s="1">
        <f>AC18*(1+'working page'!$B$22)</f>
        <v>4561.8228800409615</v>
      </c>
    </row>
    <row r="20" spans="1:29" x14ac:dyDescent="0.25">
      <c r="A20" s="13">
        <f t="shared" si="7"/>
        <v>74</v>
      </c>
      <c r="B20" s="14" t="str">
        <f>IF(A20&lt;65,O20*'working page'!$B$18/12,"medicare")</f>
        <v>medicare</v>
      </c>
      <c r="C20" s="14" t="str">
        <f t="shared" si="8"/>
        <v>Medicare</v>
      </c>
      <c r="D20" s="14" t="str">
        <f t="shared" si="9"/>
        <v>Medicare</v>
      </c>
      <c r="E20" s="14" t="str">
        <f t="shared" si="0"/>
        <v>medicare</v>
      </c>
      <c r="F20" s="14" t="str">
        <f t="shared" si="1"/>
        <v>medicare</v>
      </c>
      <c r="H20" s="14" t="str">
        <f t="shared" si="2"/>
        <v>Medicare</v>
      </c>
      <c r="I20" s="14" t="str">
        <f t="shared" si="3"/>
        <v>Medicare</v>
      </c>
      <c r="J20" s="14" t="str">
        <f t="shared" si="4"/>
        <v>medicare</v>
      </c>
      <c r="K20" s="14" t="str">
        <f t="shared" si="5"/>
        <v>medicare</v>
      </c>
      <c r="M20" s="13">
        <f t="shared" si="10"/>
        <v>10</v>
      </c>
      <c r="N20" s="13">
        <f t="shared" si="11"/>
        <v>2038</v>
      </c>
      <c r="O20" s="1">
        <f t="shared" si="6"/>
        <v>245</v>
      </c>
      <c r="Q20">
        <v>2031</v>
      </c>
      <c r="R20" s="1">
        <v>245</v>
      </c>
      <c r="T20" s="13">
        <v>2031</v>
      </c>
      <c r="U20" s="1">
        <f>U19*(1+'working page'!$B$21)</f>
        <v>1893.4506127431571</v>
      </c>
      <c r="X20" s="1">
        <f>X19*(1+'working page'!$B$22)</f>
        <v>2306.1904890404744</v>
      </c>
      <c r="Z20" s="1">
        <f>Z19*(1+'working page'!$B$21)</f>
        <v>4160.5949354484383</v>
      </c>
      <c r="AC20" s="1">
        <f>AC19*(1+'working page'!$B$22)</f>
        <v>4926.7687104442384</v>
      </c>
    </row>
    <row r="21" spans="1:29" x14ac:dyDescent="0.25">
      <c r="Q21">
        <v>2032</v>
      </c>
      <c r="R21" s="1">
        <v>245</v>
      </c>
      <c r="T21" s="13">
        <v>2032</v>
      </c>
      <c r="U21" s="1">
        <f>U20*(1+'working page'!$B$21)</f>
        <v>1988.123143380315</v>
      </c>
      <c r="X21" s="1">
        <f>X20*(1+'working page'!$B$22)</f>
        <v>2490.6857281637126</v>
      </c>
      <c r="Z21" s="1">
        <f>Z20*(1+'working page'!$B$21)</f>
        <v>4368.6246822208604</v>
      </c>
      <c r="AC21" s="1">
        <f>AC20*(1+'working page'!$B$22)</f>
        <v>5320.9102072797778</v>
      </c>
    </row>
    <row r="22" spans="1:29" x14ac:dyDescent="0.25">
      <c r="Q22">
        <v>2033</v>
      </c>
      <c r="R22" s="1">
        <v>245</v>
      </c>
      <c r="T22" s="13">
        <v>2033</v>
      </c>
      <c r="U22" s="1">
        <f>U21*(1+'working page'!$B$21)</f>
        <v>2087.5293005493309</v>
      </c>
      <c r="X22" s="1">
        <f>X21*(1+'working page'!$B$22)</f>
        <v>2689.9405864168098</v>
      </c>
      <c r="Z22" s="1">
        <f>Z21*(1+'working page'!$B$21)</f>
        <v>4587.055916331904</v>
      </c>
      <c r="AC22" s="1">
        <f>AC21*(1+'working page'!$B$22)</f>
        <v>5746.5830238621602</v>
      </c>
    </row>
    <row r="23" spans="1:29" x14ac:dyDescent="0.25">
      <c r="Q23">
        <v>2034</v>
      </c>
      <c r="R23" s="1">
        <v>245</v>
      </c>
      <c r="T23" s="13">
        <v>2034</v>
      </c>
      <c r="U23" s="1">
        <f>U22*(1+'working page'!$B$21)</f>
        <v>2191.9057655767974</v>
      </c>
      <c r="X23" s="1">
        <f>X22*(1+'working page'!$B$22)</f>
        <v>2905.1358333301546</v>
      </c>
      <c r="Z23" s="1">
        <f>Z22*(1+'working page'!$B$21)</f>
        <v>4816.408712148499</v>
      </c>
      <c r="AC23" s="1">
        <f>AC22*(1+'working page'!$B$22)</f>
        <v>6206.309665771133</v>
      </c>
    </row>
    <row r="24" spans="1:29" x14ac:dyDescent="0.25">
      <c r="Q24">
        <v>2035</v>
      </c>
      <c r="R24" s="1">
        <v>245</v>
      </c>
      <c r="T24" s="13">
        <v>2035</v>
      </c>
      <c r="U24" s="1">
        <f>U23*(1+'working page'!$B$21)</f>
        <v>2301.5010538556376</v>
      </c>
      <c r="X24" s="1">
        <f>X23*(1+'working page'!$B$22)</f>
        <v>3137.546699996567</v>
      </c>
      <c r="Z24" s="1">
        <f>Z23*(1+'working page'!$B$21)</f>
        <v>5057.2291477559238</v>
      </c>
      <c r="AC24" s="1">
        <f>AC23*(1+'working page'!$B$22)</f>
        <v>6702.8144390328243</v>
      </c>
    </row>
    <row r="25" spans="1:29" x14ac:dyDescent="0.25">
      <c r="Q25">
        <v>2036</v>
      </c>
      <c r="R25" s="1">
        <v>245</v>
      </c>
      <c r="T25" s="13">
        <v>2036</v>
      </c>
      <c r="U25" s="1">
        <f>U24*(1+'working page'!$B$21)</f>
        <v>2416.5761065484194</v>
      </c>
      <c r="X25" s="1">
        <f>X24*(1+'working page'!$B$22)</f>
        <v>3388.5504359962924</v>
      </c>
      <c r="Z25" s="1">
        <f>Z24*(1+'working page'!$B$21)</f>
        <v>5310.0906051437205</v>
      </c>
      <c r="AC25" s="1">
        <f>AC24*(1+'working page'!$B$22)</f>
        <v>7239.0395941554507</v>
      </c>
    </row>
    <row r="26" spans="1:29" x14ac:dyDescent="0.25">
      <c r="Q26">
        <v>2037</v>
      </c>
      <c r="R26" s="1">
        <v>245</v>
      </c>
      <c r="T26" s="13">
        <v>2037</v>
      </c>
      <c r="U26" s="1">
        <f>U25*(1+'working page'!$B$21)</f>
        <v>2537.4049118758403</v>
      </c>
      <c r="X26" s="1">
        <f>X25*(1+'working page'!$B$22)</f>
        <v>3659.6344708759962</v>
      </c>
      <c r="Z26" s="1">
        <f>Z25*(1+'working page'!$B$21)</f>
        <v>5575.5951354009067</v>
      </c>
      <c r="AC26" s="1">
        <f>AC25*(1+'working page'!$B$22)</f>
        <v>7818.1627616878868</v>
      </c>
    </row>
    <row r="27" spans="1:29" x14ac:dyDescent="0.25">
      <c r="Q27">
        <v>2038</v>
      </c>
      <c r="R27" s="1">
        <v>245</v>
      </c>
      <c r="T27" s="13">
        <v>2038</v>
      </c>
      <c r="U27" s="1">
        <f>U26*(1+'working page'!$B$21)</f>
        <v>2664.2751574696326</v>
      </c>
      <c r="X27" s="1">
        <f>X26*(1+'working page'!$B$22)</f>
        <v>3952.4052285460762</v>
      </c>
      <c r="Z27" s="1">
        <f>Z26*(1+'working page'!$B$21)</f>
        <v>5854.3748921709521</v>
      </c>
      <c r="AC27" s="1">
        <f>AC26*(1+'working page'!$B$22)</f>
        <v>8443.6157826229191</v>
      </c>
    </row>
    <row r="28" spans="1:29" x14ac:dyDescent="0.25">
      <c r="Q28">
        <v>2039</v>
      </c>
      <c r="R28" s="1">
        <v>245</v>
      </c>
      <c r="T28" s="13">
        <v>2039</v>
      </c>
      <c r="U28" s="1">
        <f>U27*(1+'working page'!$B$21)</f>
        <v>2797.4889153431145</v>
      </c>
      <c r="X28" s="1">
        <f>X27*(1+'working page'!$B$22)</f>
        <v>4268.5976468297622</v>
      </c>
      <c r="Z28" s="1">
        <f>Z27*(1+'working page'!$B$21)</f>
        <v>6147.0936367795002</v>
      </c>
      <c r="AC28" s="1">
        <f>AC27*(1+'working page'!$B$22)</f>
        <v>9119.1050452327527</v>
      </c>
    </row>
    <row r="29" spans="1:29" x14ac:dyDescent="0.25">
      <c r="Q29">
        <v>2040</v>
      </c>
      <c r="R29" s="1">
        <v>245</v>
      </c>
      <c r="T29" s="13">
        <v>2040</v>
      </c>
      <c r="U29" s="1">
        <f>U28*(1+'working page'!$B$21)</f>
        <v>2937.3633611102705</v>
      </c>
      <c r="X29" s="1">
        <f>X28*(1+'working page'!$B$22)</f>
        <v>4610.0854585761435</v>
      </c>
      <c r="Z29" s="1">
        <f>Z28*(1+'working page'!$B$21)</f>
        <v>6454.4483186184752</v>
      </c>
      <c r="AC29" s="1">
        <f>AC28*(1+'working page'!$B$22)</f>
        <v>9848.633448851373</v>
      </c>
    </row>
  </sheetData>
  <sheetProtection algorithmName="SHA-512" hashValue="Fc0jh1psPPI2IruFQh2EVSdDxmVmVSI3M4F3tti5I9YPEuCqusx41F2zPKwM4MIBAYFb556Q2vpuFEriycVasQ==" saltValue="Gj4JQwK8Otz1sI7HUbCHUw=="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F29"/>
  <sheetViews>
    <sheetView topLeftCell="S1" workbookViewId="0">
      <selection activeCell="AF12" sqref="AF12"/>
    </sheetView>
  </sheetViews>
  <sheetFormatPr defaultRowHeight="15" x14ac:dyDescent="0.25"/>
  <cols>
    <col min="1" max="2" width="12" style="13" customWidth="1"/>
    <col min="3" max="3" width="21.42578125" style="14" customWidth="1"/>
    <col min="4" max="4" width="21.42578125" style="13" customWidth="1"/>
    <col min="5" max="5" width="30.140625" style="13" customWidth="1"/>
    <col min="6" max="6" width="29.42578125" style="13" customWidth="1"/>
    <col min="7" max="7" width="25.140625" style="13" customWidth="1"/>
    <col min="9" max="9" width="18.5703125" style="13" customWidth="1"/>
    <col min="10" max="10" width="18.42578125" style="13" customWidth="1"/>
    <col min="11" max="11" width="20.5703125" style="13" customWidth="1"/>
    <col min="12" max="12" width="20.7109375" style="13" customWidth="1"/>
    <col min="14" max="14" width="9.140625" style="13"/>
    <col min="15" max="15" width="12.5703125" style="13" customWidth="1"/>
    <col min="16" max="16" width="16.5703125" style="1" customWidth="1"/>
    <col min="17" max="17" width="16.7109375" customWidth="1"/>
    <col min="19" max="19" width="9.140625" style="13"/>
    <col min="20" max="22" width="9.140625" style="1"/>
    <col min="23" max="23" width="9.140625" style="13"/>
    <col min="24" max="24" width="18.5703125" style="1" customWidth="1"/>
    <col min="27" max="27" width="19.28515625" style="1" customWidth="1"/>
    <col min="28" max="28" width="9.140625" style="2"/>
    <col min="29" max="29" width="18.5703125" style="1" customWidth="1"/>
    <col min="32" max="32" width="18.42578125" customWidth="1"/>
  </cols>
  <sheetData>
    <row r="1" spans="1:32" x14ac:dyDescent="0.25">
      <c r="X1" t="s">
        <v>72</v>
      </c>
    </row>
    <row r="2" spans="1:32" ht="30" x14ac:dyDescent="0.25">
      <c r="S2" t="s">
        <v>4</v>
      </c>
      <c r="T2" s="13"/>
      <c r="U2" s="13"/>
      <c r="V2" s="13"/>
      <c r="X2" s="5" t="s">
        <v>36</v>
      </c>
      <c r="AA2" s="5" t="s">
        <v>37</v>
      </c>
      <c r="AC2" s="5" t="s">
        <v>29</v>
      </c>
      <c r="AF2" s="4" t="s">
        <v>38</v>
      </c>
    </row>
    <row r="3" spans="1:32" x14ac:dyDescent="0.25">
      <c r="T3" s="1" t="s">
        <v>41</v>
      </c>
      <c r="U3" s="1" t="s">
        <v>42</v>
      </c>
      <c r="X3" s="1">
        <v>967.98</v>
      </c>
      <c r="AA3" s="1">
        <v>967.98</v>
      </c>
      <c r="AC3" s="1">
        <f>29902/12</f>
        <v>2491.8333333333335</v>
      </c>
      <c r="AF3" s="1">
        <f>29902/12</f>
        <v>2491.8333333333335</v>
      </c>
    </row>
    <row r="4" spans="1:32" x14ac:dyDescent="0.25">
      <c r="S4" s="13">
        <v>2015</v>
      </c>
      <c r="T4" s="1">
        <v>305</v>
      </c>
      <c r="U4" s="1">
        <v>125</v>
      </c>
      <c r="W4" s="13">
        <v>2015</v>
      </c>
      <c r="X4" s="1">
        <v>1038.46</v>
      </c>
      <c r="AA4" s="1">
        <v>1038.46</v>
      </c>
      <c r="AC4" s="1">
        <v>2651.89</v>
      </c>
      <c r="AF4" s="1">
        <v>2651.89</v>
      </c>
    </row>
    <row r="5" spans="1:32" ht="33.75" customHeight="1" x14ac:dyDescent="0.25">
      <c r="A5" s="13" t="s">
        <v>8</v>
      </c>
      <c r="B5" s="13" t="s">
        <v>43</v>
      </c>
      <c r="C5" s="17" t="s">
        <v>9</v>
      </c>
      <c r="D5" s="18" t="s">
        <v>20</v>
      </c>
      <c r="E5" s="18" t="s">
        <v>21</v>
      </c>
      <c r="F5" s="18" t="s">
        <v>34</v>
      </c>
      <c r="G5" s="18" t="s">
        <v>35</v>
      </c>
      <c r="I5" s="18" t="s">
        <v>24</v>
      </c>
      <c r="J5" s="18" t="s">
        <v>26</v>
      </c>
      <c r="K5" s="18" t="s">
        <v>49</v>
      </c>
      <c r="L5" s="18" t="s">
        <v>39</v>
      </c>
      <c r="N5" s="19" t="s">
        <v>6</v>
      </c>
      <c r="O5" s="13" t="s">
        <v>5</v>
      </c>
      <c r="P5" s="5" t="s">
        <v>7</v>
      </c>
      <c r="Q5" s="4" t="s">
        <v>40</v>
      </c>
      <c r="S5" s="13">
        <v>2016</v>
      </c>
      <c r="T5" s="1">
        <v>305</v>
      </c>
      <c r="U5" s="1">
        <v>125</v>
      </c>
      <c r="W5" s="13">
        <v>2016</v>
      </c>
      <c r="X5" s="1">
        <v>1225.76</v>
      </c>
      <c r="AA5" s="1">
        <v>1225.76</v>
      </c>
      <c r="AC5" s="1">
        <v>2971.28</v>
      </c>
      <c r="AF5" s="1">
        <v>2971.28</v>
      </c>
    </row>
    <row r="6" spans="1:32" x14ac:dyDescent="0.25">
      <c r="A6" s="13">
        <f>'working page'!B16</f>
        <v>60</v>
      </c>
      <c r="B6" s="13">
        <f>'working page'!B17</f>
        <v>57</v>
      </c>
      <c r="C6" s="14">
        <f>IF(AND(A6&lt;65,B6&lt;65),P6*'working page'!$B$18/12,IF(AND(A6&gt;64,B6&gt;64),"Both on Medicare",IF(AND(A6&lt;65,B6&gt;64),'employee only'!B6,Q6*'working page'!$B$18/12)))</f>
        <v>1106.6666666666667</v>
      </c>
      <c r="D6" s="14">
        <f>IF(C6="Both on Medicare","Both on Medicare",IF(AND(A6&lt;65,B6&lt;65),CHOOSE(N6,X4,X5,X6,X7,X8,X9,X10,X11,X12,X13,X14,X15,X16,X17,X18,X19,X20,X21,X22,X23,X24,X25,X26,X27,X28,X29),CHOOSE(N6,'employee plus children'!U4,'employee plus children'!U5,'employee plus children'!U6,'employee plus children'!U7,'employee plus children'!U8,'employee plus children'!U9,'employee plus children'!U10,'employee plus children'!U11,'employee plus children'!U12,'employee plus children'!U13,'employee plus children'!U14,'employee plus children'!U15,'employee plus children'!U16,'employee plus children'!U17,'employee plus children'!U18,'employee plus children'!U19,'employee plus children'!U20,'employee plus children'!U21,'employee plus children'!U22,'employee plus children'!U23,'employee plus children'!U24,'employee plus children'!U25,'employee plus children'!U26,'employee plus children'!U27,'employee plus children'!U28,'employee plus children'!U29)))</f>
        <v>2242.73</v>
      </c>
      <c r="E6" s="34">
        <f>IF(AND(A6&gt;64,B6&gt;64),"Both on Medicare",IF(AND(A6&lt;65,B6&lt;65),CHOOSE(N6,AA4,AA5,AA6,AA7,AA8,AA9,AA10,AA11,AA12,AA13,AA14,AA15,AA16,AA17,AA18,AA19,AA20,AA21,AA22,AA23,AA24,AA25,AA26,AA27,AA28,AA29),CHOOSE(N6,'employee plus children'!X4,'employee plus children'!X5,'employee plus children'!X6,'employee plus children'!X7,'employee plus children'!X8,'employee plus children'!X9,'employee plus children'!X10,'employee plus children'!X11,'employee plus children'!X12,'employee plus children'!X13,'employee plus children'!X14,'employee plus children'!X15,'employee plus children'!X16,'employee plus children'!X17,'employee plus children'!X18,'employee plus children'!X19,'employee plus children'!X20,'employee plus children'!X21,'employee plus children'!X22,'employee plus children'!X23,'employee plus children'!X24,'employee plus children'!X25,'employee plus children'!X26,'employee plus children'!X27,'employee plus children'!X28,'employee plus children'!X29)))</f>
        <v>2242.73</v>
      </c>
      <c r="F6" s="16">
        <f t="shared" ref="F6:F20" si="0">IF(C6="Both on Medicare","Both on Medicare",IF(C6&gt;D6,0,D6-C6))</f>
        <v>1136.0633333333333</v>
      </c>
      <c r="G6" s="16">
        <f t="shared" ref="G6:G20" si="1">IF(C6="Both on Medicare","Both on Medicare",IF(C6&gt;E6,0,E6-C6))</f>
        <v>1136.0633333333333</v>
      </c>
      <c r="I6" s="14">
        <f>IF(C6="Both on Medicare","Both on Medicare",IF(AND(A6&lt;65,B6&lt;65),CHOOSE(N6,AC4,AC5,AC6,AC7,AC8,AC9,AC10,AC11,AC12,AC13,AC14,AC15,AC16,AC17,AC18,AC19,AC20,AC21,AC22,AC23,AC24,AC25,AC26,AC27,AC28,AC29),CHOOSE(N6,'employee plus children'!Z4,'employee plus children'!Z5,'employee plus children'!Z6,'employee plus children'!Z7,'employee plus children'!Z8,'employee plus children'!Z9,'employee plus children'!Z10,'employee plus children'!Z11,'employee plus children'!Z12,'employee plus children'!Z13,'employee plus children'!Z14,'employee plus children'!Z15,'employee plus children'!Z16,'employee plus children'!Z17,'employee plus children'!Z18,'employee plus children'!Z19,'employee plus children'!Z20,'employee plus children'!Z21,'employee plus children'!Z22,'employee plus children'!Z23,'employee plus children'!Z24,'employee plus children'!Z25,'employee plus children'!Z26,'employee plus children'!Z27,'employee plus children'!Z28,'employee plus children'!Z29)))</f>
        <v>5174.41</v>
      </c>
      <c r="J6" s="14">
        <f>IF(C6="Both on Medicare","Both on Medicare",IF(AND(A6&lt;65,B6&lt;65),CHOOSE(N6,AF4,AF5,AF6,AF7,AF8,AF9,AF10,AF11,AF12,AF13,AF14,AF15,AF16,AF17,AF18,AF19,AF20,AF21,AF22,AF23,AF24,AF25,AF26,AF27,AF28,AF29),CHOOSE(N6,'employee plus children'!AC4,'employee plus children'!AC5,'employee plus children'!AC6,'employee plus children'!AC7,'employee plus children'!AC8,'employee plus children'!AC9,'employee plus children'!AC10,'employee plus children'!AC11,'employee plus children'!AC12,'employee plus children'!AC13,'employee plus children'!AC14,'employee plus children'!AC15,'employee plus children'!AC16,'employee plus children'!AC17,'employee plus children'!AC18,'employee plus children'!AC19,'employee plus children'!AC20,'employee plus children'!AC21,'employee plus children'!AC22,'employee plus children'!AC23,'employee plus children'!AC24,'employee plus children'!AC25,'employee plus children'!AC26,'employee plus children'!AC27,'employee plus children'!AC28,'employee plus children'!AC29)))</f>
        <v>5174.41</v>
      </c>
      <c r="K6" s="16">
        <f>IF(C6="Both on Medicare","Both on Medicare",IF(C6&gt;I6,0,I6-C6))</f>
        <v>4067.7433333333329</v>
      </c>
      <c r="L6" s="16">
        <f>IF(C6="Both on Medicare","Both on Medicare",IF(C6&gt;J6,0,J6-C6))</f>
        <v>4067.7433333333329</v>
      </c>
      <c r="N6" s="13">
        <f>MATCH('working page'!B19,S4:S29)</f>
        <v>10</v>
      </c>
      <c r="O6" s="13">
        <v>1</v>
      </c>
      <c r="P6" s="1">
        <f>CHOOSE(N6,T4,T5,T6,T7,T8,T9,T10,T11,T12,T13,T14,T15,T16,T17,T18,T19,T20,T21,T22,T23,T24,T25,T26,T27,T28,T29)</f>
        <v>415</v>
      </c>
      <c r="Q6" s="1">
        <f>CHOOSE(N6,U4,U5,U6,U7,U8,U9,U10,U11,U12,U13,U14,U15,U16,U17,U18,U19,U20,U21,U22,U23,U24,U25,U26,U27,U28,U29)</f>
        <v>180</v>
      </c>
      <c r="S6" s="13">
        <v>2017</v>
      </c>
      <c r="T6" s="1">
        <v>325</v>
      </c>
      <c r="U6" s="1">
        <v>135</v>
      </c>
      <c r="W6" s="13">
        <v>2017</v>
      </c>
      <c r="X6" s="1">
        <v>1319.36</v>
      </c>
      <c r="AA6" s="1">
        <v>1319.36</v>
      </c>
      <c r="AC6" s="1">
        <v>3326.28</v>
      </c>
      <c r="AF6" s="1">
        <v>3326.28</v>
      </c>
    </row>
    <row r="7" spans="1:32" x14ac:dyDescent="0.25">
      <c r="A7" s="13">
        <f>A6+1</f>
        <v>61</v>
      </c>
      <c r="B7" s="13">
        <f>B6+1</f>
        <v>58</v>
      </c>
      <c r="C7" s="14">
        <f>IF(AND(A7&lt;65,B7&lt;65),P7*'working page'!$B$18/12,IF(AND(A7&gt;64,B7&gt;64),"Both on Medicare",IF(AND(A7&lt;65,B7&gt;64),'employee only'!B7,Q7*'working page'!$B$18/12)))</f>
        <v>1106.6666666666667</v>
      </c>
      <c r="D7" s="14">
        <f>IF(C7="Both on Medicare","Both on Medicare",IF(AND(A7&lt;65,B7&lt;65),CHOOSE(N7,X5,X6,X7,X8,X9,X10,X11,X12,X13,X14,X15,X16,X17,X18,X19,X20,X21,X22,X23,X24,X25,X26,X27,X28,X29,X30),CHOOSE(N7,'employee plus children'!U5,'employee plus children'!U6,'employee plus children'!U7,'employee plus children'!U8,'employee plus children'!U9,'employee plus children'!U10,'employee plus children'!U11,'employee plus children'!U12,'employee plus children'!U13,'employee plus children'!U14,'employee plus children'!U15,'employee plus children'!U16,'employee plus children'!U17,'employee plus children'!U18,'employee plus children'!U19,'employee plus children'!U20,'employee plus children'!U21,'employee plus children'!U22,'employee plus children'!U23,'employee plus children'!U24,'employee plus children'!U25,'employee plus children'!U26,'employee plus children'!U27,'employee plus children'!U28,'employee plus children'!U29,'employee plus children'!U30)))</f>
        <v>2354.8665000000001</v>
      </c>
      <c r="E7" s="34">
        <f>IF(AND(A7&gt;64,B7&gt;64),"Both on Medicare",IF(AND(A7&lt;65,B7&lt;65),CHOOSE(N7,AA5,AA6,AA7,AA8,AA9,AA10,AA11,AA12,AA13,AA14,AA15,AA16,AA17,AA18,AA19,AA20,AA21,AA22,AA23,AA24,AA25,AA26,AA27,AA28,AA29,AA30),CHOOSE(N7,'employee plus children'!X5,'employee plus children'!X6,'employee plus children'!X7,'employee plus children'!X8,'employee plus children'!X9,'employee plus children'!X10,'employee plus children'!X11,'employee plus children'!X12,'employee plus children'!X13,'employee plus children'!X14,'employee plus children'!X15,'employee plus children'!X16,'employee plus children'!X17,'employee plus children'!X18,'employee plus children'!X19,'employee plus children'!X20,'employee plus children'!X21,'employee plus children'!X22,'employee plus children'!X23,'employee plus children'!X24,'employee plus children'!X25,'employee plus children'!X26,'employee plus children'!X27,'employee plus children'!X28,'employee plus children'!X29,'employee plus children'!X30)))</f>
        <v>2422.1484</v>
      </c>
      <c r="F7" s="16">
        <f t="shared" si="0"/>
        <v>1248.1998333333333</v>
      </c>
      <c r="G7" s="16">
        <f t="shared" si="1"/>
        <v>1315.4817333333333</v>
      </c>
      <c r="I7" s="14">
        <f>IF(C7="Both on Medicare","Both on Medicare",IF(AND(A7&lt;65,B7&lt;65),CHOOSE(N7,AC5,AC6,AC7,AC8,AC9,AC10,AC11,AC12,AC13,AC14,AC15,AC16,AC17,AC18,AC19,AC20,AC21,AC22,AC23,AC24,AC25,AC26,AC27,AC28,AC29,AC30),CHOOSE(N7,'employee plus children'!Z5,'employee plus children'!Z6,'employee plus children'!Z7,'employee plus children'!Z8,'employee plus children'!Z9,'employee plus children'!Z10,'employee plus children'!Z11,'employee plus children'!Z12,'employee plus children'!Z13,'employee plus children'!Z14,'employee plus children'!Z15,'employee plus children'!Z16,'employee plus children'!Z17,'employee plus children'!Z18,'employee plus children'!Z19,'employee plus children'!Z20,'employee plus children'!Z21,'employee plus children'!Z22,'employee plus children'!Z23,'employee plus children'!Z24,'employee plus children'!Z25,'employee plus children'!Z26,'employee plus children'!Z27,'employee plus children'!Z28,'employee plus children'!Z29,'employee plus children'!Z30)))</f>
        <v>5433.1305000000002</v>
      </c>
      <c r="J7" s="14">
        <f>IF(C7="Both on Medicare","Both on Medicare",IF(AND(A7&lt;65,B7&lt;65),CHOOSE(N7,AF5,AF6,AF7,AF8,AF9,AF10,AF11,AF12,AF13,AF14,AF15,AF16,AF17,AF18,AF19,AF20,AF21,AF22,AF23,AF24,AF25,AF26,AF27,AF28,AF29,AF30),CHOOSE(N7,'employee plus children'!AC5,'employee plus children'!AC6,'employee plus children'!AC7,'employee plus children'!AC8,'employee plus children'!AC9,'employee plus children'!AC10,'employee plus children'!AC11,'employee plus children'!AC12,'employee plus children'!AC13,'employee plus children'!AC14,'employee plus children'!AC15,'employee plus children'!AC16,'employee plus children'!AC17,'employee plus children'!AC18,'employee plus children'!AC19,'employee plus children'!AC20,'employee plus children'!AC21,'employee plus children'!AC22,'employee plus children'!AC23,'employee plus children'!AC24,'employee plus children'!AC25,'employee plus children'!AC26,'employee plus children'!AC27,'employee plus children'!AC28,'employee plus children'!AC29,'employee plus children'!AC30)))</f>
        <v>5588.3627999999999</v>
      </c>
      <c r="K7" s="16">
        <f>IF(C7="Both on Medicare","Both on Medicare",IF(C7&gt;I7,0,I7-C7))</f>
        <v>4326.4638333333332</v>
      </c>
      <c r="L7" s="16">
        <f>IF(C7="Both on Medicare","Both on Medicare",IF(C7&gt;J7,0,J7-C7))</f>
        <v>4481.6961333333329</v>
      </c>
      <c r="N7" s="13">
        <f>N6</f>
        <v>10</v>
      </c>
      <c r="O7" s="13">
        <v>2</v>
      </c>
      <c r="P7" s="1">
        <f t="shared" ref="P7:P20" si="2">CHOOSE(N7,T5,T6,T7,T8,T9,T10,T11,T12,T13,T14,T15,T16,T17,T18,T19,T20,T21,T22,T23,T24,T25,T26,T27,T28,T29,T30)</f>
        <v>415</v>
      </c>
      <c r="Q7" s="1">
        <f t="shared" ref="Q7:Q20" si="3">CHOOSE(N7,U5,U6,U7,U8,U9,U10,U11,U12,U13,U14,U15,U16,U17,U18,U19,U20,U21,U22,U23,U24,U25,U26,U27,U28,U29,U30)</f>
        <v>180</v>
      </c>
      <c r="S7" s="13">
        <v>2018</v>
      </c>
      <c r="T7" s="1">
        <v>325</v>
      </c>
      <c r="U7" s="1">
        <v>135</v>
      </c>
      <c r="W7" s="13">
        <v>2018</v>
      </c>
      <c r="X7" s="1">
        <v>1471.61</v>
      </c>
      <c r="AA7" s="1">
        <v>1471.61</v>
      </c>
      <c r="AC7" s="1">
        <v>3833.46</v>
      </c>
      <c r="AF7" s="1">
        <v>3833.46</v>
      </c>
    </row>
    <row r="8" spans="1:32" x14ac:dyDescent="0.25">
      <c r="A8" s="13">
        <f t="shared" ref="A8:B20" si="4">A7+1</f>
        <v>62</v>
      </c>
      <c r="B8" s="13">
        <f t="shared" si="4"/>
        <v>59</v>
      </c>
      <c r="C8" s="14">
        <f>IF(AND(A8&lt;65,B8&lt;65),P8*'working page'!$B$18/12,IF(AND(A8&gt;64,B8&gt;64),"Both on Medicare",IF(AND(A8&lt;65,B8&gt;64),'employee only'!B8,Q8*'working page'!$B$18/12)))</f>
        <v>1160</v>
      </c>
      <c r="D8" s="14">
        <f>IF(C8="Both on Medicare","Both on Medicare",IF(AND(A8&lt;65,B8&lt;65),CHOOSE(N8,X6,X7,X8,X9,X10,X11,X12,X13,X14,X15,X16,X17,X18,X19,X20,X21,X22,X23,X24,X25,X26,X27,X28,X29,X30,X31),CHOOSE(N8,'employee plus children'!U6,'employee plus children'!U7,'employee plus children'!U8,'employee plus children'!U9,'employee plus children'!U10,'employee plus children'!U11,'employee plus children'!U12,'employee plus children'!U13,'employee plus children'!U14,'employee plus children'!U15,'employee plus children'!U16,'employee plus children'!U17,'employee plus children'!U18,'employee plus children'!U19,'employee plus children'!U20,'employee plus children'!U21,'employee plus children'!U22,'employee plus children'!U23,'employee plus children'!U24,'employee plus children'!U25,'employee plus children'!U26,'employee plus children'!U27,'employee plus children'!U28,'employee plus children'!U29,'employee plus children'!U30,'employee plus children'!U31)))</f>
        <v>2472.609825</v>
      </c>
      <c r="E8" s="34">
        <f>IF(AND(A8&gt;64,B8&gt;64),"Both on Medicare",IF(AND(A8&lt;65,B8&lt;65),CHOOSE(N8,AA6,AA7,AA8,AA9,AA10,AA11,AA12,AA13,AA14,AA15,AA16,AA17,AA18,AA19,AA20,AA21,AA22,AA23,AA24,AA25,AA26,AA27,AA28,AA29,AA30,AA31),CHOOSE(N8,'employee plus children'!X6,'employee plus children'!X7,'employee plus children'!X8,'employee plus children'!X9,'employee plus children'!X10,'employee plus children'!X11,'employee plus children'!X12,'employee plus children'!X13,'employee plus children'!X14,'employee plus children'!X15,'employee plus children'!X16,'employee plus children'!X17,'employee plus children'!X18,'employee plus children'!X19,'employee plus children'!X20,'employee plus children'!X21,'employee plus children'!X22,'employee plus children'!X23,'employee plus children'!X24,'employee plus children'!X25,'employee plus children'!X26,'employee plus children'!X27,'employee plus children'!X28,'employee plus children'!X29,'employee plus children'!X30,'employee plus children'!X31)))</f>
        <v>2615.9202720000003</v>
      </c>
      <c r="F8" s="16">
        <f t="shared" si="0"/>
        <v>1312.609825</v>
      </c>
      <c r="G8" s="16">
        <f t="shared" si="1"/>
        <v>1455.9202720000003</v>
      </c>
      <c r="I8" s="14">
        <f>IF(C8="Both on Medicare","Both on Medicare",IF(AND(A8&lt;65,B8&lt;65),CHOOSE(N8,AC6,AC7,AC8,AC9,AC10,AC11,AC12,AC13,AC14,AC15,AC16,AC17,AC18,AC19,AC20,AC21,AC22,AC23,AC24,AC25,AC26,AC27,AC28,AC29,AC30,AC31),CHOOSE(N8,'employee plus children'!Z6,'employee plus children'!Z7,'employee plus children'!Z8,'employee plus children'!Z9,'employee plus children'!Z10,'employee plus children'!Z11,'employee plus children'!Z12,'employee plus children'!Z13,'employee plus children'!Z14,'employee plus children'!Z15,'employee plus children'!Z16,'employee plus children'!Z17,'employee plus children'!Z18,'employee plus children'!Z19,'employee plus children'!Z20,'employee plus children'!Z21,'employee plus children'!Z22,'employee plus children'!Z23,'employee plus children'!Z24,'employee plus children'!Z25,'employee plus children'!Z26,'employee plus children'!Z27,'employee plus children'!Z28,'employee plus children'!Z29,'employee plus children'!Z30,'employee plus children'!Z31)))</f>
        <v>5704.7870250000005</v>
      </c>
      <c r="J8" s="14">
        <f>IF(C8="Both on Medicare","Both on Medicare",IF(AND(A8&lt;65,B8&lt;65),CHOOSE(N8,AF6,AF7,AF8,AF9,AF10,AF11,AF12,AF13,AF14,AF15,AF16,AF17,AF18,AF19,AF20,AF21,AF22,AF23,AF24,AF25,AF26,AF27,AF28,AF29,AF30,AF31),CHOOSE(N8,'employee plus children'!AC6,'employee plus children'!AC7,'employee plus children'!AC8,'employee plus children'!AC9,'employee plus children'!AC10,'employee plus children'!AC11,'employee plus children'!AC12,'employee plus children'!AC13,'employee plus children'!AC14,'employee plus children'!AC15,'employee plus children'!AC16,'employee plus children'!AC17,'employee plus children'!AC18,'employee plus children'!AC19,'employee plus children'!AC20,'employee plus children'!AC21,'employee plus children'!AC22,'employee plus children'!AC23,'employee plus children'!AC24,'employee plus children'!AC25,'employee plus children'!AC26,'employee plus children'!AC27,'employee plus children'!AC28,'employee plus children'!AC29,'employee plus children'!AC30,'employee plus children'!AC31)))</f>
        <v>6035.4318240000002</v>
      </c>
      <c r="K8" s="16">
        <f t="shared" ref="K8:K20" si="5">IF(C8="Both on Medicare","Both on Medicare",IF(C8&gt;I8,0,I8-C8))</f>
        <v>4544.7870250000005</v>
      </c>
      <c r="L8" s="16">
        <f t="shared" ref="L8:L20" si="6">IF(C8="Both on Medicare","Both on Medicare",IF(C8&gt;J8,0,J8-C8))</f>
        <v>4875.4318240000002</v>
      </c>
      <c r="N8" s="13">
        <f t="shared" ref="N8:N20" si="7">N7</f>
        <v>10</v>
      </c>
      <c r="O8" s="13">
        <v>3</v>
      </c>
      <c r="P8" s="1">
        <f t="shared" si="2"/>
        <v>435</v>
      </c>
      <c r="Q8" s="1">
        <f t="shared" si="3"/>
        <v>190</v>
      </c>
      <c r="S8" s="13">
        <v>2019</v>
      </c>
      <c r="T8" s="1">
        <v>395</v>
      </c>
      <c r="U8" s="3">
        <v>170</v>
      </c>
      <c r="W8" s="13">
        <v>2019</v>
      </c>
      <c r="X8" s="1">
        <v>1515.95</v>
      </c>
      <c r="AA8" s="1">
        <v>1515.95</v>
      </c>
      <c r="AC8" s="1">
        <v>4054.74</v>
      </c>
      <c r="AF8" s="1">
        <v>4054.74</v>
      </c>
    </row>
    <row r="9" spans="1:32" x14ac:dyDescent="0.25">
      <c r="A9" s="13">
        <f t="shared" si="4"/>
        <v>63</v>
      </c>
      <c r="B9" s="13">
        <f t="shared" si="4"/>
        <v>60</v>
      </c>
      <c r="C9" s="14">
        <f>IF(AND(A9&lt;65,B9&lt;65),P9*'working page'!$B$18/12,IF(AND(A9&gt;64,B9&gt;64),"Both on Medicare",IF(AND(A9&lt;65,B9&gt;64),'employee only'!B9,Q9*'working page'!$B$18/12)))</f>
        <v>1160</v>
      </c>
      <c r="D9" s="14">
        <f>IF(C9="Both on Medicare","Both on Medicare",IF(AND(A9&lt;65,B9&lt;65),CHOOSE(N9,X7,X8,X9,X10,X11,X12,X13,X14,X15,X16,X17,X18,X19,X20,X21,X22,X23,X24,X25,X26,X27,X28,X29,X30,X31,X32),CHOOSE(N9,'employee plus children'!U7,'employee plus children'!U8,'employee plus children'!U9,'employee plus children'!U10,'employee plus children'!U11,'employee plus children'!U12,'employee plus children'!U13,'employee plus children'!U14,'employee plus children'!U15,'employee plus children'!U16,'employee plus children'!U17,'employee plus children'!U18,'employee plus children'!U19,'employee plus children'!U20,'employee plus children'!U21,'employee plus children'!U22,'employee plus children'!U23,'employee plus children'!U24,'employee plus children'!U25,'employee plus children'!U26,'employee plus children'!U27,'employee plus children'!U28,'employee plus children'!U29,'employee plus children'!U30,'employee plus children'!U31,'employee plus children'!U32)))</f>
        <v>2596.24031625</v>
      </c>
      <c r="E9" s="34">
        <f>IF(AND(A9&gt;64,B9&gt;64),"Both on Medicare",IF(AND(A9&lt;65,B9&lt;65),CHOOSE(N9,AA7,AA8,AA9,AA10,AA11,AA12,AA13,AA14,AA15,AA16,AA17,AA18,AA19,AA20,AA21,AA22,AA23,AA24,AA25,AA26,AA27,AA28,AA29,AA30,AA31,AA32),CHOOSE(N9,'employee plus children'!X7,'employee plus children'!X8,'employee plus children'!X9,'employee plus children'!X10,'employee plus children'!X11,'employee plus children'!X12,'employee plus children'!X13,'employee plus children'!X14,'employee plus children'!X15,'employee plus children'!X16,'employee plus children'!X17,'employee plus children'!X18,'employee plus children'!X19,'employee plus children'!X20,'employee plus children'!X21,'employee plus children'!X22,'employee plus children'!X23,'employee plus children'!X24,'employee plus children'!X25,'employee plus children'!X26,'employee plus children'!X27,'employee plus children'!X28,'employee plus children'!X29,'employee plus children'!X30,'employee plus children'!X31,'employee plus children'!X32)))</f>
        <v>2825.1938937600007</v>
      </c>
      <c r="F9" s="16">
        <f t="shared" si="0"/>
        <v>1436.24031625</v>
      </c>
      <c r="G9" s="16">
        <f t="shared" si="1"/>
        <v>1665.1938937600007</v>
      </c>
      <c r="I9" s="14">
        <f>IF(C9="Both on Medicare","Both on Medicare",IF(AND(A9&lt;65,B9&lt;65),CHOOSE(N9,AC7,AC8,AC9,AC10,AC11,AC12,AC13,AC14,AC15,AC16,AC17,AC18,AC19,AC20,AC21,AC22,AC23,AC24,AC25,AC26,AC27,AC28,AC29,AC30,AC31,AC32),CHOOSE(N9,'employee plus children'!Z7,'employee plus children'!Z8,'employee plus children'!Z9,'employee plus children'!Z10,'employee plus children'!Z11,'employee plus children'!Z12,'employee plus children'!Z13,'employee plus children'!Z14,'employee plus children'!Z15,'employee plus children'!Z16,'employee plus children'!Z17,'employee plus children'!Z18,'employee plus children'!Z19,'employee plus children'!Z20,'employee plus children'!Z21,'employee plus children'!Z22,'employee plus children'!Z23,'employee plus children'!Z24,'employee plus children'!Z25,'employee plus children'!Z26,'employee plus children'!Z27,'employee plus children'!Z28,'employee plus children'!Z29,'employee plus children'!Z30,'employee plus children'!Z31,'employee plus children'!Z32)))</f>
        <v>5990.0263762500008</v>
      </c>
      <c r="J9" s="14">
        <f>IF(C9="Both on Medicare","Both on Medicare",IF(AND(A9&lt;65,B9&lt;65),CHOOSE(N9,AF7,AF8,AF9,AF10,AF11,AF12,AF13,AF14,AF15,AF16,AF17,AF18,AF19,AF20,AF21,AF22,AF23,AF24,AF25,AF26,AF27,AF28,AF29,AF30,AF31,AF32),CHOOSE(N9,'employee plus children'!AC7,'employee plus children'!AC8,'employee plus children'!AC9,'employee plus children'!AC10,'employee plus children'!AC11,'employee plus children'!AC12,'employee plus children'!AC13,'employee plus children'!AC14,'employee plus children'!AC15,'employee plus children'!AC16,'employee plus children'!AC17,'employee plus children'!AC18,'employee plus children'!AC19,'employee plus children'!AC20,'employee plus children'!AC21,'employee plus children'!AC22,'employee plus children'!AC23,'employee plus children'!AC24,'employee plus children'!AC25,'employee plus children'!AC26,'employee plus children'!AC27,'employee plus children'!AC28,'employee plus children'!AC29,'employee plus children'!AC30,'employee plus children'!AC31,'employee plus children'!AC32)))</f>
        <v>6518.2663699200011</v>
      </c>
      <c r="K9" s="16">
        <f>IF(C9="Both on Medicare","Both on Medicare",IF(C9&gt;I9,0,I9-C9))</f>
        <v>4830.0263762500008</v>
      </c>
      <c r="L9" s="16">
        <f t="shared" si="6"/>
        <v>5358.2663699200011</v>
      </c>
      <c r="N9" s="13">
        <f t="shared" si="7"/>
        <v>10</v>
      </c>
      <c r="O9" s="13">
        <v>4</v>
      </c>
      <c r="P9" s="1">
        <f t="shared" si="2"/>
        <v>435</v>
      </c>
      <c r="Q9" s="1">
        <f t="shared" si="3"/>
        <v>190</v>
      </c>
      <c r="S9" s="13">
        <v>2020</v>
      </c>
      <c r="T9" s="1">
        <v>395</v>
      </c>
      <c r="U9" s="3">
        <v>170</v>
      </c>
      <c r="W9" s="13">
        <v>2020</v>
      </c>
      <c r="X9" s="1">
        <v>1631.13</v>
      </c>
      <c r="AA9" s="1">
        <v>1631.13</v>
      </c>
      <c r="AC9" s="1">
        <v>4410.49</v>
      </c>
      <c r="AF9" s="1">
        <v>4410.49</v>
      </c>
    </row>
    <row r="10" spans="1:32" x14ac:dyDescent="0.25">
      <c r="A10" s="13">
        <f t="shared" si="4"/>
        <v>64</v>
      </c>
      <c r="B10" s="13">
        <f t="shared" si="4"/>
        <v>61</v>
      </c>
      <c r="C10" s="14">
        <f>IF(AND(A10&lt;65,B10&lt;65),P10*'working page'!$B$18/12,IF(AND(A10&gt;64,B10&gt;64),"Both on Medicare",IF(AND(A10&lt;65,B10&gt;64),'employee only'!B10,Q10*'working page'!$B$18/12)))</f>
        <v>1160</v>
      </c>
      <c r="D10" s="14">
        <f>IF(C10="Both on Medicare","Both on Medicare",IF(AND(A10&lt;65,B10&lt;65),CHOOSE(N10,X8,X9,X10,X11,X12,X13,X14,X15,X16,X17,X18,X19,X20,X21,X22,X23,X24,X25,X26,X27,X28,X29,X30,X31,X32,X33),CHOOSE(N10,'employee plus children'!U8,'employee plus children'!U9,'employee plus children'!U10,'employee plus children'!U11,'employee plus children'!U12,'employee plus children'!U13,'employee plus children'!U14,'employee plus children'!U15,'employee plus children'!U16,'employee plus children'!U17,'employee plus children'!U18,'employee plus children'!U19,'employee plus children'!U20,'employee plus children'!U21,'employee plus children'!U22,'employee plus children'!U23,'employee plus children'!U24,'employee plus children'!U25,'employee plus children'!U26,'employee plus children'!U27,'employee plus children'!U28,'employee plus children'!U29,'employee plus children'!U30,'employee plus children'!U31,'employee plus children'!U32,'employee plus children'!U33)))</f>
        <v>2726.0523320625002</v>
      </c>
      <c r="E10" s="34">
        <f>IF(AND(A10&gt;64,B10&gt;64),"Both on Medicare",IF(AND(A10&lt;65,B10&lt;65),CHOOSE(N10,AA8,AA9,AA10,AA11,AA12,AA13,AA14,AA15,AA16,AA17,AA18,AA19,AA20,AA21,AA22,AA23,AA24,AA25,AA26,AA27,AA28,AA29,AA30,AA31,AA32,AA33),CHOOSE(N10,'employee plus children'!X8,'employee plus children'!X9,'employee plus children'!X10,'employee plus children'!X11,'employee plus children'!X12,'employee plus children'!X13,'employee plus children'!X14,'employee plus children'!X15,'employee plus children'!X16,'employee plus children'!X17,'employee plus children'!X18,'employee plus children'!X19,'employee plus children'!X20,'employee plus children'!X21,'employee plus children'!X22,'employee plus children'!X23,'employee plus children'!X24,'employee plus children'!X25,'employee plus children'!X26,'employee plus children'!X27,'employee plus children'!X28,'employee plus children'!X29,'employee plus children'!X30,'employee plus children'!X31,'employee plus children'!X32,'employee plus children'!X33)))</f>
        <v>3051.2094052608008</v>
      </c>
      <c r="F10" s="16">
        <f t="shared" si="0"/>
        <v>1566.0523320625002</v>
      </c>
      <c r="G10" s="16">
        <f t="shared" si="1"/>
        <v>1891.2094052608008</v>
      </c>
      <c r="I10" s="14">
        <f>IF(C10="Both on Medicare","Both on Medicare",IF(AND(A10&lt;65,B10&lt;65),CHOOSE(N10,AC8,AC9,AC10,AC11,AC12,AC13,AC14,AC15,AC16,AC17,AC18,AC19,AC20,AC21,AC22,AC23,AC24,AC25,AC26,AC27,AC28,AC29,AC30,AC31,AC32,AC33),CHOOSE(N10,'employee plus children'!Z8,'employee plus children'!Z9,'employee plus children'!Z10,'employee plus children'!Z11,'employee plus children'!Z12,'employee plus children'!Z13,'employee plus children'!Z14,'employee plus children'!Z15,'employee plus children'!Z16,'employee plus children'!Z17,'employee plus children'!Z18,'employee plus children'!Z19,'employee plus children'!Z20,'employee plus children'!Z21,'employee plus children'!Z22,'employee plus children'!Z23,'employee plus children'!Z24,'employee plus children'!Z25,'employee plus children'!Z26,'employee plus children'!Z27,'employee plus children'!Z28,'employee plus children'!Z29,'employee plus children'!Z30,'employee plus children'!Z31,'employee plus children'!Z32,'employee plus children'!Z33)))</f>
        <v>6289.5276950625012</v>
      </c>
      <c r="J10" s="14">
        <f>IF(C10="Both on Medicare","Both on Medicare",IF(AND(A10&lt;65,B10&lt;65),CHOOSE(N10,AF8,AF9,AF10,AF11,AF12,AF13,AF14,AF15,AF16,AF17,AF18,AF19,AF20,AF21,AF22,AF23,AF24,AF25,AF26,AF27,AF28,AF29,AF30,AF31,AF32,AF33),CHOOSE(N10,'employee plus children'!AC8,'employee plus children'!AC9,'employee plus children'!AC10,'employee plus children'!AC11,'employee plus children'!AC12,'employee plus children'!AC13,'employee plus children'!AC14,'employee plus children'!AC15,'employee plus children'!AC16,'employee plus children'!AC17,'employee plus children'!AC18,'employee plus children'!AC19,'employee plus children'!AC20,'employee plus children'!AC21,'employee plus children'!AC22,'employee plus children'!AC23,'employee plus children'!AC24,'employee plus children'!AC25,'employee plus children'!AC26,'employee plus children'!AC27,'employee plus children'!AC28,'employee plus children'!AC29,'employee plus children'!AC30,'employee plus children'!AC31,'employee plus children'!AC32,'employee plus children'!AC33)))</f>
        <v>7039.7276795136013</v>
      </c>
      <c r="K10" s="16">
        <f t="shared" si="5"/>
        <v>5129.5276950625012</v>
      </c>
      <c r="L10" s="16">
        <f t="shared" si="6"/>
        <v>5879.7276795136013</v>
      </c>
      <c r="N10" s="13">
        <f t="shared" si="7"/>
        <v>10</v>
      </c>
      <c r="O10" s="13">
        <v>5</v>
      </c>
      <c r="P10" s="1">
        <f t="shared" si="2"/>
        <v>435</v>
      </c>
      <c r="Q10" s="1">
        <f t="shared" si="3"/>
        <v>190</v>
      </c>
      <c r="S10" s="13">
        <v>2021</v>
      </c>
      <c r="T10" s="1">
        <v>395</v>
      </c>
      <c r="U10" s="3">
        <v>170</v>
      </c>
      <c r="W10" s="13">
        <v>2021</v>
      </c>
      <c r="X10" s="1">
        <v>1806.08</v>
      </c>
      <c r="AA10" s="1">
        <v>1806.08</v>
      </c>
      <c r="AC10" s="1">
        <v>4777.8100000000004</v>
      </c>
      <c r="AF10" s="1">
        <v>4777.8100000000004</v>
      </c>
    </row>
    <row r="11" spans="1:32" x14ac:dyDescent="0.25">
      <c r="A11" s="13">
        <f t="shared" si="4"/>
        <v>65</v>
      </c>
      <c r="B11" s="13">
        <f t="shared" si="4"/>
        <v>62</v>
      </c>
      <c r="C11" s="14">
        <f>IF(AND(A11&lt;65,B11&lt;65),P11*'working page'!$B$18/12,IF(AND(A11&gt;64,B11&gt;64),"Both on Medicare",IF(AND(A11&lt;65,B11&gt;64),'employee only'!B11,Q11*'working page'!$B$18/12)))</f>
        <v>506.66666666666669</v>
      </c>
      <c r="D11" s="14">
        <f>IF(C11="Both on Medicare","Both on Medicare",IF(AND(A11&lt;65,B11&lt;65),CHOOSE(N11,X9,X10,X11,X12,X13,X14,X15,X16,X17,X18,X19,X20,X21,X22,X23,X24,X25,X26,X27,X28,X29,X30,X31,X32,X33,X34),CHOOSE(N11,'employee plus children'!U9,'employee plus children'!U10,'employee plus children'!U11,'employee plus children'!U12,'employee plus children'!U13,'employee plus children'!U14,'employee plus children'!U15,'employee plus children'!U16,'employee plus children'!U17,'employee plus children'!U18,'employee plus children'!U19,'employee plus children'!U20,'employee plus children'!U21,'employee plus children'!U22,'employee plus children'!U23,'employee plus children'!U24,'employee plus children'!U25,'employee plus children'!U26,'employee plus children'!U27,'employee plus children'!U28,'employee plus children'!U29,'employee plus children'!U30,'employee plus children'!U31,'employee plus children'!U32,'employee plus children'!U33,'employee plus children'!U34)))</f>
        <v>1717.4155217625007</v>
      </c>
      <c r="E11" s="34">
        <f>IF(AND(A11&gt;64,B11&gt;64),"Both on Medicare",IF(AND(A11&lt;65,B11&lt;65),CHOOSE(N11,AA9,AA10,AA11,AA12,AA13,AA14,AA15,AA16,AA17,AA18,AA19,AA20,AA21,AA22,AA23,AA24,AA25,AA26,AA27,AA28,AA29,AA30,AA31,AA32,AA33,AA34),CHOOSE(N11,'employee plus children'!X9,'employee plus children'!X10,'employee plus children'!X11,'employee plus children'!X12,'employee plus children'!X13,'employee plus children'!X14,'employee plus children'!X15,'employee plus children'!X16,'employee plus children'!X17,'employee plus children'!X18,'employee plus children'!X19,'employee plus children'!X20,'employee plus children'!X21,'employee plus children'!X22,'employee plus children'!X23,'employee plus children'!X24,'employee plus children'!X25,'employee plus children'!X26,'employee plus children'!X27,'employee plus children'!X28,'employee plus children'!X29,'employee plus children'!X30,'employee plus children'!X31,'employee plus children'!X32,'employee plus children'!X33,'employee plus children'!X34)))</f>
        <v>1977.1866332651525</v>
      </c>
      <c r="F11" s="16">
        <f t="shared" si="0"/>
        <v>1210.748855095834</v>
      </c>
      <c r="G11" s="16">
        <f t="shared" si="1"/>
        <v>1470.5199665984858</v>
      </c>
      <c r="I11" s="14">
        <f>IF(C11="Both on Medicare","Both on Medicare",IF(AND(A11&lt;65,B11&lt;65),CHOOSE(N11,AC9,AC10,AC11,AC12,AC13,AC14,AC15,AC16,AC17,AC18,AC19,AC20,AC21,AC22,AC23,AC24,AC25,AC26,AC27,AC28,AC29,AC30,AC31,AC32,AC33,AC34),CHOOSE(N11,'employee plus children'!Z9,'employee plus children'!Z10,'employee plus children'!Z11,'employee plus children'!Z12,'employee plus children'!Z13,'employee plus children'!Z14,'employee plus children'!Z15,'employee plus children'!Z16,'employee plus children'!Z17,'employee plus children'!Z18,'employee plus children'!Z19,'employee plus children'!Z20,'employee plus children'!Z21,'employee plus children'!Z22,'employee plus children'!Z23,'employee plus children'!Z24,'employee plus children'!Z25,'employee plus children'!Z26,'employee plus children'!Z27,'employee plus children'!Z28,'employee plus children'!Z29,'employee plus children'!Z30,'employee plus children'!Z31,'employee plus children'!Z32,'employee plus children'!Z33,'employee plus children'!Z34)))</f>
        <v>3773.7822543750008</v>
      </c>
      <c r="J11" s="14">
        <f>IF(C11="Both on Medicare","Both on Medicare",IF(AND(A11&lt;65,B11&lt;65),CHOOSE(N11,AF9,AF10,AF11,AF12,AF13,AF14,AF15,AF16,AF17,AF18,AF19,AF20,AF21,AF22,AF23,AF24,AF25,AF26,AF27,AF28,AF29,AF30,AF31,AF32,AF33,AF34),CHOOSE(N11,'employee plus children'!AC9,'employee plus children'!AC10,'employee plus children'!AC11,'employee plus children'!AC12,'employee plus children'!AC13,'employee plus children'!AC14,'employee plus children'!AC15,'employee plus children'!AC16,'employee plus children'!AC17,'employee plus children'!AC18,'employee plus children'!AC19,'employee plus children'!AC20,'employee plus children'!AC21,'employee plus children'!AC22,'employee plus children'!AC23,'employee plus children'!AC24,'employee plus children'!AC25,'employee plus children'!AC26,'employee plus children'!AC27,'employee plus children'!AC28,'employee plus children'!AC29,'employee plus children'!AC30,'employee plus children'!AC31,'employee plus children'!AC32,'employee plus children'!AC33,'employee plus children'!AC34)))</f>
        <v>4223.910074112001</v>
      </c>
      <c r="K11" s="16">
        <f t="shared" si="5"/>
        <v>3267.1155877083343</v>
      </c>
      <c r="L11" s="16">
        <f t="shared" si="6"/>
        <v>3717.2434074453345</v>
      </c>
      <c r="N11" s="13">
        <f t="shared" si="7"/>
        <v>10</v>
      </c>
      <c r="O11" s="13">
        <v>6</v>
      </c>
      <c r="P11" s="1">
        <f t="shared" si="2"/>
        <v>435</v>
      </c>
      <c r="Q11" s="1">
        <f t="shared" si="3"/>
        <v>190</v>
      </c>
      <c r="S11" s="13">
        <v>2022</v>
      </c>
      <c r="T11" s="1">
        <v>395</v>
      </c>
      <c r="U11" s="3">
        <v>170</v>
      </c>
      <c r="W11" s="13">
        <v>2022</v>
      </c>
      <c r="X11" s="1">
        <v>1947.73</v>
      </c>
      <c r="AA11" s="1">
        <v>1947.73</v>
      </c>
      <c r="AC11" s="1">
        <v>4906.78</v>
      </c>
      <c r="AF11" s="1">
        <v>4906.78</v>
      </c>
    </row>
    <row r="12" spans="1:32" x14ac:dyDescent="0.25">
      <c r="A12" s="13">
        <f t="shared" si="4"/>
        <v>66</v>
      </c>
      <c r="B12" s="13">
        <f t="shared" si="4"/>
        <v>63</v>
      </c>
      <c r="C12" s="14">
        <f>IF(AND(A12&lt;65,B12&lt;65),P12*'working page'!$B$18/12,IF(AND(A12&gt;64,B12&gt;64),"Both on Medicare",IF(AND(A12&lt;65,B12&gt;64),'employee only'!B12,Q12*'working page'!$B$18/12)))</f>
        <v>506.66666666666669</v>
      </c>
      <c r="D12" s="14">
        <f>IF(C12="Both on Medicare","Both on Medicare",IF(AND(A12&lt;65,B12&lt;65),CHOOSE(N12,X10,X11,X12,X13,X14,X15,X16,X17,X18,X19,X20,X21,X22,X23,X24,X25,X26,X27,X28,X29,X30,X31,X32,X33,X34,X35),CHOOSE(N12,'employee plus children'!U10,'employee plus children'!U11,'employee plus children'!U12,'employee plus children'!U13,'employee plus children'!U14,'employee plus children'!U15,'employee plus children'!U16,'employee plus children'!U17,'employee plus children'!U18,'employee plus children'!U19,'employee plus children'!U20,'employee plus children'!U21,'employee plus children'!U22,'employee plus children'!U23,'employee plus children'!U24,'employee plus children'!U25,'employee plus children'!U26,'employee plus children'!U27,'employee plus children'!U28,'employee plus children'!U29,'employee plus children'!U30,'employee plus children'!U31,'employee plus children'!U32,'employee plus children'!U33,'employee plus children'!U34,'employee plus children'!U35)))</f>
        <v>1803.2862978506257</v>
      </c>
      <c r="E12" s="34">
        <f>IF(AND(A12&gt;64,B12&gt;64),"Both on Medicare",IF(AND(A12&lt;65,B12&lt;65),CHOOSE(N12,AA10,AA11,AA12,AA13,AA14,AA15,AA16,AA17,AA18,AA19,AA20,AA21,AA22,AA23,AA24,AA25,AA26,AA27,AA28,AA29,AA30,AA31,AA32,AA33,AA34,AA35),CHOOSE(N12,'employee plus children'!X10,'employee plus children'!X11,'employee plus children'!X12,'employee plus children'!X13,'employee plus children'!X14,'employee plus children'!X15,'employee plus children'!X16,'employee plus children'!X17,'employee plus children'!X18,'employee plus children'!X19,'employee plus children'!X20,'employee plus children'!X21,'employee plus children'!X22,'employee plus children'!X23,'employee plus children'!X24,'employee plus children'!X25,'employee plus children'!X26,'employee plus children'!X27,'employee plus children'!X28,'employee plus children'!X29,'employee plus children'!X30,'employee plus children'!X31,'employee plus children'!X32,'employee plus children'!X33,'employee plus children'!X34,'employee plus children'!X35)))</f>
        <v>2135.3615639263649</v>
      </c>
      <c r="F12" s="16">
        <f t="shared" si="0"/>
        <v>1296.619631183959</v>
      </c>
      <c r="G12" s="16">
        <f t="shared" si="1"/>
        <v>1628.6948972596981</v>
      </c>
      <c r="I12" s="14">
        <f>IF(C12="Both on Medicare","Both on Medicare",IF(AND(A12&lt;65,B12&lt;65),CHOOSE(N12,AC10,AC11,AC12,AC13,AC14,AC15,AC16,AC17,AC18,AC19,AC20,AC21,AC22,AC23,AC24,AC25,AC26,AC27,AC28,AC29,AC30,AC31,AC32,AC33,AC34,AC35),CHOOSE(N12,'employee plus children'!Z10,'employee plus children'!Z11,'employee plus children'!Z12,'employee plus children'!Z13,'employee plus children'!Z14,'employee plus children'!Z15,'employee plus children'!Z16,'employee plus children'!Z17,'employee plus children'!Z18,'employee plus children'!Z19,'employee plus children'!Z20,'employee plus children'!Z21,'employee plus children'!Z22,'employee plus children'!Z23,'employee plus children'!Z24,'employee plus children'!Z25,'employee plus children'!Z26,'employee plus children'!Z27,'employee plus children'!Z28,'employee plus children'!Z29,'employee plus children'!Z30,'employee plus children'!Z31,'employee plus children'!Z32,'employee plus children'!Z33,'employee plus children'!Z34,'employee plus children'!Z35)))</f>
        <v>3962.4713670937508</v>
      </c>
      <c r="J12" s="14">
        <f>IF(C12="Both on Medicare","Both on Medicare",IF(AND(A12&lt;65,B12&lt;65),CHOOSE(N12,AF10,AF11,AF12,AF13,AF14,AF15,AF16,AF17,AF18,AF19,AF20,AF21,AF22,AF23,AF24,AF25,AF26,AF27,AF28,AF29,AF30,AF31,AF32,AF33,AF34,AF35),CHOOSE(N12,'employee plus children'!AC10,'employee plus children'!AC11,'employee plus children'!AC12,'employee plus children'!AC13,'employee plus children'!AC14,'employee plus children'!AC15,'employee plus children'!AC16,'employee plus children'!AC17,'employee plus children'!AC18,'employee plus children'!AC19,'employee plus children'!AC20,'employee plus children'!AC21,'employee plus children'!AC22,'employee plus children'!AC23,'employee plus children'!AC24,'employee plus children'!AC25,'employee plus children'!AC26,'employee plus children'!AC27,'employee plus children'!AC28,'employee plus children'!AC29,'employee plus children'!AC30,'employee plus children'!AC31,'employee plus children'!AC32,'employee plus children'!AC33,'employee plus children'!AC34,'employee plus children'!AC35)))</f>
        <v>4561.8228800409615</v>
      </c>
      <c r="K12" s="16">
        <f t="shared" si="5"/>
        <v>3455.8047004270843</v>
      </c>
      <c r="L12" s="16">
        <f t="shared" si="6"/>
        <v>4055.156213374295</v>
      </c>
      <c r="N12" s="13">
        <f t="shared" si="7"/>
        <v>10</v>
      </c>
      <c r="O12" s="13">
        <v>7</v>
      </c>
      <c r="P12" s="1">
        <f t="shared" si="2"/>
        <v>435</v>
      </c>
      <c r="Q12" s="1">
        <f t="shared" si="3"/>
        <v>190</v>
      </c>
      <c r="S12" s="13">
        <v>2023</v>
      </c>
      <c r="T12" s="1">
        <v>415</v>
      </c>
      <c r="U12" s="1">
        <v>180</v>
      </c>
      <c r="W12" s="13">
        <v>2023</v>
      </c>
      <c r="X12" s="1">
        <v>2148.0700000000002</v>
      </c>
      <c r="AA12" s="1">
        <v>2148.0700000000002</v>
      </c>
      <c r="AC12" s="1">
        <v>1964</v>
      </c>
      <c r="AF12" s="1">
        <v>4961</v>
      </c>
    </row>
    <row r="13" spans="1:32" x14ac:dyDescent="0.25">
      <c r="A13" s="13">
        <f t="shared" si="4"/>
        <v>67</v>
      </c>
      <c r="B13" s="13">
        <f t="shared" si="4"/>
        <v>64</v>
      </c>
      <c r="C13" s="14">
        <f>IF(AND(A13&lt;65,B13&lt;65),P13*'working page'!$B$18/12,IF(AND(A13&gt;64,B13&gt;64),"Both on Medicare",IF(AND(A13&lt;65,B13&gt;64),'employee only'!B13,Q13*'working page'!$B$18/12)))</f>
        <v>506.66666666666669</v>
      </c>
      <c r="D13" s="14">
        <f>IF(C13="Both on Medicare","Both on Medicare",IF(AND(A13&lt;65,B13&lt;65),CHOOSE(N13,X11,X12,X13,X14,X15,X16,X17,X18,X19,X20,X21,X22,X23,X24,X25,X26,X27,X28,X29,X30,X31,X32,X33,X34,X35,X36),CHOOSE(N13,'employee plus children'!U11,'employee plus children'!U12,'employee plus children'!U13,'employee plus children'!U14,'employee plus children'!U15,'employee plus children'!U16,'employee plus children'!U17,'employee plus children'!U18,'employee plus children'!U19,'employee plus children'!U20,'employee plus children'!U21,'employee plus children'!U22,'employee plus children'!U23,'employee plus children'!U24,'employee plus children'!U25,'employee plus children'!U26,'employee plus children'!U27,'employee plus children'!U28,'employee plus children'!U29,'employee plus children'!U30,'employee plus children'!U31,'employee plus children'!U32,'employee plus children'!U33,'employee plus children'!U34,'employee plus children'!U35,'employee plus children'!U36)))</f>
        <v>1893.4506127431571</v>
      </c>
      <c r="E13" s="34">
        <f>IF(AND(A13&gt;64,B13&gt;64),"Both on Medicare",IF(AND(A13&lt;65,B13&lt;65),CHOOSE(N13,AA11,AA12,AA13,AA14,AA15,AA16,AA17,AA18,AA19,AA20,AA21,AA22,AA23,AA24,AA25,AA26,AA27,AA28,AA29,AA30,AA31,AA32,AA33,AA34,AA35,AA36),CHOOSE(N13,'employee plus children'!X11,'employee plus children'!X12,'employee plus children'!X13,'employee plus children'!X14,'employee plus children'!X15,'employee plus children'!X16,'employee plus children'!X17,'employee plus children'!X18,'employee plus children'!X19,'employee plus children'!X20,'employee plus children'!X21,'employee plus children'!X22,'employee plus children'!X23,'employee plus children'!X24,'employee plus children'!X25,'employee plus children'!X26,'employee plus children'!X27,'employee plus children'!X28,'employee plus children'!X29,'employee plus children'!X30,'employee plus children'!X31,'employee plus children'!X32,'employee plus children'!X33,'employee plus children'!X34,'employee plus children'!X35,'employee plus children'!X36)))</f>
        <v>2306.1904890404744</v>
      </c>
      <c r="F13" s="16">
        <f t="shared" si="0"/>
        <v>1386.7839460764903</v>
      </c>
      <c r="G13" s="16">
        <f t="shared" si="1"/>
        <v>1799.5238223738077</v>
      </c>
      <c r="I13" s="14">
        <f>IF(C13="Both on Medicare","Both on Medicare",IF(AND(A13&lt;65,B13&lt;65),CHOOSE(N13,AC11,AC12,AC13,AC14,AC15,AC16,AC17,AC18,AC19,AC20,AC21,AC22,AC23,AC24,AC25,AC26,AC27,AC28,AC29,AC30,AC31,AC32,AC33,AC34,AC35,AC36),CHOOSE(N13,'employee plus children'!Z11,'employee plus children'!Z12,'employee plus children'!Z13,'employee plus children'!Z14,'employee plus children'!Z15,'employee plus children'!Z16,'employee plus children'!Z17,'employee plus children'!Z18,'employee plus children'!Z19,'employee plus children'!Z20,'employee plus children'!Z21,'employee plus children'!Z22,'employee plus children'!Z23,'employee plus children'!Z24,'employee plus children'!Z25,'employee plus children'!Z26,'employee plus children'!Z27,'employee plus children'!Z28,'employee plus children'!Z29,'employee plus children'!Z30,'employee plus children'!Z31,'employee plus children'!Z32,'employee plus children'!Z33,'employee plus children'!Z34,'employee plus children'!Z35,'employee plus children'!Z36)))</f>
        <v>4160.5949354484383</v>
      </c>
      <c r="J13" s="14">
        <f>IF(C13="Both on Medicare","Both on Medicare",IF(AND(A13&lt;65,B13&lt;65),CHOOSE(N13,AF11,AF12,AF13,AF14,AF15,AF16,AF17,AF18,AF19,AF20,AF21,AF22,AF23,AF24,AF25,AF26,AF27,AF28,AF29,AF30,AF31,AF32,AF33,AF34,AF35,AF36),CHOOSE(N13,'employee plus children'!AC11,'employee plus children'!AC12,'employee plus children'!AC13,'employee plus children'!AC14,'employee plus children'!AC15,'employee plus children'!AC16,'employee plus children'!AC17,'employee plus children'!AC18,'employee plus children'!AC19,'employee plus children'!AC20,'employee plus children'!AC21,'employee plus children'!AC22,'employee plus children'!AC23,'employee plus children'!AC24,'employee plus children'!AC25,'employee plus children'!AC26,'employee plus children'!AC27,'employee plus children'!AC28,'employee plus children'!AC29,'employee plus children'!AC30,'employee plus children'!AC31,'employee plus children'!AC32,'employee plus children'!AC33,'employee plus children'!AC34,'employee plus children'!AC35,'employee plus children'!AC36)))</f>
        <v>4926.7687104442384</v>
      </c>
      <c r="K13" s="16">
        <f t="shared" si="5"/>
        <v>3653.9282687817717</v>
      </c>
      <c r="L13" s="16">
        <f t="shared" si="6"/>
        <v>4420.1020437775715</v>
      </c>
      <c r="N13" s="13">
        <f t="shared" si="7"/>
        <v>10</v>
      </c>
      <c r="O13" s="13">
        <v>8</v>
      </c>
      <c r="P13" s="1">
        <f t="shared" si="2"/>
        <v>435</v>
      </c>
      <c r="Q13" s="1">
        <f t="shared" si="3"/>
        <v>190</v>
      </c>
      <c r="S13" s="13">
        <v>2024</v>
      </c>
      <c r="T13" s="1">
        <v>415</v>
      </c>
      <c r="U13" s="1">
        <v>180</v>
      </c>
      <c r="W13" s="13">
        <v>2024</v>
      </c>
      <c r="X13" s="1">
        <v>2242.73</v>
      </c>
      <c r="AA13" s="1">
        <v>2242.73</v>
      </c>
      <c r="AC13" s="1">
        <v>5174.41</v>
      </c>
      <c r="AF13" s="1">
        <v>5174.41</v>
      </c>
    </row>
    <row r="14" spans="1:32" x14ac:dyDescent="0.25">
      <c r="A14" s="13">
        <f t="shared" si="4"/>
        <v>68</v>
      </c>
      <c r="B14" s="13">
        <f t="shared" si="4"/>
        <v>65</v>
      </c>
      <c r="C14" s="14" t="str">
        <f>IF(AND(A14&lt;65,B14&lt;65),P14*'working page'!$B$18/12,IF(AND(A14&gt;64,B14&gt;64),"Both on Medicare",IF(AND(A14&lt;65,B14&gt;64),'employee only'!B14,Q14*'working page'!$B$18/12)))</f>
        <v>Both on Medicare</v>
      </c>
      <c r="D14" s="14" t="str">
        <f>IF(C14="Both on Medicare","Both on Medicare",IF(AND(A14&lt;65,B14&lt;65),CHOOSE(N14,X12,X13,X14,X15,X16,X17,X18,X19,X20,X21,X22,X23,X24,X25,X26,X27,X28,X29,X30,X31,X32,X33,X34,X35,X36,X37),CHOOSE(N14,'employee plus children'!U12,'employee plus children'!U13,'employee plus children'!U14,'employee plus children'!U15,'employee plus children'!U16,'employee plus children'!U17,'employee plus children'!U18,'employee plus children'!U19,'employee plus children'!U20,'employee plus children'!U21,'employee plus children'!U22,'employee plus children'!U23,'employee plus children'!U24,'employee plus children'!U25,'employee plus children'!U26,'employee plus children'!U27,'employee plus children'!U28,'employee plus children'!U29,'employee plus children'!U30,'employee plus children'!U31,'employee plus children'!U32,'employee plus children'!U33,'employee plus children'!U34,'employee plus children'!U35,'employee plus children'!U36,'employee plus children'!U37)))</f>
        <v>Both on Medicare</v>
      </c>
      <c r="E14" s="34" t="str">
        <f>IF(AND(A14&gt;64,B14&gt;64),"Both on Medicare",IF(AND(A14&lt;65,B14&lt;65),CHOOSE(N14,AA12,AA13,AA14,AA15,AA16,AA17,AA18,AA19,AA20,AA21,AA22,AA23,AA24,AA25,AA26,AA27,AA28,AA29,AA30,AA31,AA32,AA33,AA34,AA35,AA36,AA37),CHOOSE(N14,'employee plus children'!X12,'employee plus children'!X13,'employee plus children'!X14,'employee plus children'!X15,'employee plus children'!X16,'employee plus children'!X17,'employee plus children'!X18,'employee plus children'!X19,'employee plus children'!X20,'employee plus children'!X21,'employee plus children'!X22,'employee plus children'!X23,'employee plus children'!X24,'employee plus children'!X25,'employee plus children'!X26,'employee plus children'!X27,'employee plus children'!X28,'employee plus children'!X29,'employee plus children'!X30,'employee plus children'!X31,'employee plus children'!X32,'employee plus children'!X33,'employee plus children'!X34,'employee plus children'!X35,'employee plus children'!X36,'employee plus children'!X37)))</f>
        <v>Both on Medicare</v>
      </c>
      <c r="F14" s="16" t="str">
        <f t="shared" si="0"/>
        <v>Both on Medicare</v>
      </c>
      <c r="G14" s="16" t="str">
        <f>IF(C14="Both on Medicare","Both on Medicare",IF(C14&gt;E14,0,E14-C14))</f>
        <v>Both on Medicare</v>
      </c>
      <c r="I14" s="14" t="str">
        <f>IF(C14="Both on Medicare","Both on Medicare",IF(AND(A14&lt;65,B14&lt;65),CHOOSE(N14,AC12,AC13,AC14,AC15,AC16,AC17,AC18,AC19,AC20,AC21,AC22,AC23,AC24,AC25,AC26,AC27,AC28,AC29,AC30,AC31,AC32,AC33,AC34,AC35,AC36,AC37),CHOOSE(N14,'employee plus children'!Z12,'employee plus children'!Z13,'employee plus children'!Z14,'employee plus children'!Z15,'employee plus children'!Z16,'employee plus children'!Z17,'employee plus children'!Z18,'employee plus children'!Z19,'employee plus children'!Z20,'employee plus children'!Z21,'employee plus children'!Z22,'employee plus children'!Z23,'employee plus children'!Z24,'employee plus children'!Z25,'employee plus children'!Z26,'employee plus children'!Z27,'employee plus children'!Z28,'employee plus children'!Z29,'employee plus children'!Z30,'employee plus children'!Z31,'employee plus children'!Z32,'employee plus children'!Z33,'employee plus children'!Z34,'employee plus children'!Z35,'employee plus children'!Z36,'employee plus children'!Z37)))</f>
        <v>Both on Medicare</v>
      </c>
      <c r="J14" s="14" t="str">
        <f>IF(C14="Both on Medicare","Both on Medicare",IF(AND(A14&lt;65,B14&lt;65),CHOOSE(N14,AF12,AF13,AF14,AF15,AF16,AF17,AF18,AF19,AF20,AF21,AF22,AF23,AF24,AF25,AF26,AF27,AF28,AF29,AF30,AF31,AF32,AF33,AF34,AF35,AF36,AF37),CHOOSE(N14,'employee plus children'!AC12,'employee plus children'!AC13,'employee plus children'!AC14,'employee plus children'!AC15,'employee plus children'!AC16,'employee plus children'!AC17,'employee plus children'!AC18,'employee plus children'!AC19,'employee plus children'!AC20,'employee plus children'!AC21,'employee plus children'!AC22,'employee plus children'!AC23,'employee plus children'!AC24,'employee plus children'!AC25,'employee plus children'!AC26,'employee plus children'!AC27,'employee plus children'!AC28,'employee plus children'!AC29,'employee plus children'!AC30,'employee plus children'!AC31,'employee plus children'!AC32,'employee plus children'!AC33,'employee plus children'!AC34,'employee plus children'!AC35,'employee plus children'!AC36,'employee plus children'!AC37)))</f>
        <v>Both on Medicare</v>
      </c>
      <c r="K14" s="16" t="str">
        <f t="shared" si="5"/>
        <v>Both on Medicare</v>
      </c>
      <c r="L14" s="16" t="str">
        <f t="shared" si="6"/>
        <v>Both on Medicare</v>
      </c>
      <c r="N14" s="13">
        <f t="shared" si="7"/>
        <v>10</v>
      </c>
      <c r="O14" s="13">
        <f>O13+1</f>
        <v>9</v>
      </c>
      <c r="P14" s="1">
        <f t="shared" si="2"/>
        <v>435</v>
      </c>
      <c r="Q14" s="1">
        <f t="shared" si="3"/>
        <v>190</v>
      </c>
      <c r="S14" s="13">
        <v>2025</v>
      </c>
      <c r="T14" s="1">
        <v>415</v>
      </c>
      <c r="U14" s="1">
        <v>180</v>
      </c>
      <c r="W14" s="13">
        <v>2025</v>
      </c>
      <c r="X14" s="1">
        <f>X13*(1+'working page'!$B$21)</f>
        <v>2354.8665000000001</v>
      </c>
      <c r="AA14" s="1">
        <f>AA13*(1+'working page'!$B$22)</f>
        <v>2422.1484</v>
      </c>
      <c r="AC14" s="1">
        <f>AC13*(1+'working page'!$B$21)</f>
        <v>5433.1305000000002</v>
      </c>
      <c r="AF14" s="1">
        <f>AF13*(1+'working page'!$B$22)</f>
        <v>5588.3627999999999</v>
      </c>
    </row>
    <row r="15" spans="1:32" x14ac:dyDescent="0.25">
      <c r="A15" s="13">
        <f t="shared" si="4"/>
        <v>69</v>
      </c>
      <c r="B15" s="13">
        <f t="shared" si="4"/>
        <v>66</v>
      </c>
      <c r="C15" s="14" t="str">
        <f>IF(AND(A15&lt;65,B15&lt;65),P15*'working page'!$B$18/12,IF(AND(A15&gt;64,B15&gt;64),"Both on Medicare",IF(AND(A15&lt;65,B15&gt;64),'employee only'!B15,Q15*'working page'!$B$18/12)))</f>
        <v>Both on Medicare</v>
      </c>
      <c r="D15" s="14" t="str">
        <f>IF(C15="Both on Medicare","Both on Medicare",IF(AND(A15&lt;65,B15&lt;65),CHOOSE(N15,X13,X14,X15,X16,X17,X18,X19,X20,X21,X22,X23,X24,X25,X26,X27,X28,X29,X30,X31,X32,X33,X34,X35,X36,X37,X38),CHOOSE(N15,'employee plus children'!U13,'employee plus children'!U14,'employee plus children'!U15,'employee plus children'!U16,'employee plus children'!U17,'employee plus children'!U18,'employee plus children'!U19,'employee plus children'!U20,'employee plus children'!U21,'employee plus children'!U22,'employee plus children'!U23,'employee plus children'!U24,'employee plus children'!U25,'employee plus children'!U26,'employee plus children'!U27,'employee plus children'!U28,'employee plus children'!U29,'employee plus children'!U30,'employee plus children'!U31,'employee plus children'!U32,'employee plus children'!U33,'employee plus children'!U34,'employee plus children'!U35,'employee plus children'!U36,'employee plus children'!U37,'employee plus children'!U38)))</f>
        <v>Both on Medicare</v>
      </c>
      <c r="E15" s="34" t="str">
        <f>IF(AND(A15&gt;64,B15&gt;64),"Both on Medicare",IF(AND(A15&lt;65,B15&lt;65),CHOOSE(N15,AA13,AA14,AA15,AA16,AA17,AA18,AA19,AA20,AA21,AA22,AA23,AA24,AA25,AA26,AA27,AA28,AA29,AA30,AA31,AA32,AA33,AA34,AA35,AA36,AA37,AA38),CHOOSE(N15,'employee plus children'!X13,'employee plus children'!X14,'employee plus children'!X15,'employee plus children'!X16,'employee plus children'!X17,'employee plus children'!X18,'employee plus children'!X19,'employee plus children'!X20,'employee plus children'!X21,'employee plus children'!X22,'employee plus children'!X23,'employee plus children'!X24,'employee plus children'!X25,'employee plus children'!X26,'employee plus children'!X27,'employee plus children'!X28,'employee plus children'!X29,'employee plus children'!X30,'employee plus children'!X31,'employee plus children'!X32,'employee plus children'!X33,'employee plus children'!X34,'employee plus children'!X35,'employee plus children'!X36,'employee plus children'!X37,'employee plus children'!X38)))</f>
        <v>Both on Medicare</v>
      </c>
      <c r="F15" s="16" t="str">
        <f t="shared" si="0"/>
        <v>Both on Medicare</v>
      </c>
      <c r="G15" s="16" t="str">
        <f t="shared" si="1"/>
        <v>Both on Medicare</v>
      </c>
      <c r="I15" s="14" t="str">
        <f>IF(C15="Both on Medicare","Both on Medicare",IF(AND(A15&lt;65,B15&lt;65),CHOOSE(N15,AC13,AC14,AC15,AC16,AC17,AC18,AC19,AC20,AC21,AC22,AC23,AC24,AC25,AC26,AC27,AC28,AC29,AC30,AC31,AC32,AC33,AC34,AC35,AC36,AC37,AC38),CHOOSE(N15,'employee plus children'!Z13,'employee plus children'!Z14,'employee plus children'!Z15,'employee plus children'!Z16,'employee plus children'!Z17,'employee plus children'!Z18,'employee plus children'!Z19,'employee plus children'!Z20,'employee plus children'!Z21,'employee plus children'!Z22,'employee plus children'!Z23,'employee plus children'!Z24,'employee plus children'!Z25,'employee plus children'!Z26,'employee plus children'!Z27,'employee plus children'!Z28,'employee plus children'!Z29,'employee plus children'!Z30,'employee plus children'!Z31,'employee plus children'!Z32,'employee plus children'!Z33,'employee plus children'!Z34,'employee plus children'!Z35,'employee plus children'!Z36,'employee plus children'!Z37,'employee plus children'!Z38)))</f>
        <v>Both on Medicare</v>
      </c>
      <c r="J15" s="14" t="str">
        <f>IF(C15="Both on Medicare","Both on Medicare",IF(AND(A15&lt;65,B15&lt;65),CHOOSE(N15,AF13,AF14,AF15,AF16,AF17,AF18,AF19,AF20,AF21,AF22,AF23,AF24,AF25,AF26,AF27,AF28,AF29,AF30,AF31,AF32,AF33,AF34,AF35,AF36,AF37,AF38),CHOOSE(N15,'employee plus children'!AC13,'employee plus children'!AC14,'employee plus children'!AC15,'employee plus children'!AC16,'employee plus children'!AC17,'employee plus children'!AC18,'employee plus children'!AC19,'employee plus children'!AC20,'employee plus children'!AC21,'employee plus children'!AC22,'employee plus children'!AC23,'employee plus children'!AC24,'employee plus children'!AC25,'employee plus children'!AC26,'employee plus children'!AC27,'employee plus children'!AC28,'employee plus children'!AC29,'employee plus children'!AC30,'employee plus children'!AC31,'employee plus children'!AC32,'employee plus children'!AC33,'employee plus children'!AC34,'employee plus children'!AC35,'employee plus children'!AC36,'employee plus children'!AC37,'employee plus children'!AC38)))</f>
        <v>Both on Medicare</v>
      </c>
      <c r="K15" s="16" t="str">
        <f t="shared" si="5"/>
        <v>Both on Medicare</v>
      </c>
      <c r="L15" s="16" t="str">
        <f t="shared" si="6"/>
        <v>Both on Medicare</v>
      </c>
      <c r="N15" s="13">
        <f t="shared" si="7"/>
        <v>10</v>
      </c>
      <c r="O15" s="13">
        <v>10</v>
      </c>
      <c r="P15" s="1">
        <f t="shared" si="2"/>
        <v>435</v>
      </c>
      <c r="Q15" s="1">
        <f t="shared" si="3"/>
        <v>190</v>
      </c>
      <c r="S15" s="13">
        <v>2026</v>
      </c>
      <c r="T15" s="1">
        <v>435</v>
      </c>
      <c r="U15" s="1">
        <v>190</v>
      </c>
      <c r="W15" s="13">
        <v>2026</v>
      </c>
      <c r="X15" s="1">
        <f>X14*(1+'working page'!$B$21)</f>
        <v>2472.609825</v>
      </c>
      <c r="AA15" s="1">
        <f>AA14*(1+'working page'!$B$22)</f>
        <v>2615.9202720000003</v>
      </c>
      <c r="AC15" s="1">
        <f>AC14*(1+'working page'!$B$21)</f>
        <v>5704.7870250000005</v>
      </c>
      <c r="AF15" s="1">
        <f>AF14*(1+'working page'!$B$22)</f>
        <v>6035.4318240000002</v>
      </c>
    </row>
    <row r="16" spans="1:32" x14ac:dyDescent="0.25">
      <c r="A16" s="13">
        <f t="shared" si="4"/>
        <v>70</v>
      </c>
      <c r="B16" s="13">
        <f t="shared" si="4"/>
        <v>67</v>
      </c>
      <c r="C16" s="14" t="str">
        <f>IF(AND(A16&lt;65,B16&lt;65),P16*'working page'!$B$18/12,IF(AND(A16&gt;64,B16&gt;64),"Both on Medicare",IF(AND(A16&lt;65,B16&gt;64),'employee only'!B16,Q16*'working page'!$B$18/12)))</f>
        <v>Both on Medicare</v>
      </c>
      <c r="D16" s="14" t="str">
        <f>IF(C16="Both on Medicare","Both on Medicare",IF(AND(A16&lt;65,B16&lt;65),CHOOSE(N16,X14,X15,X16,X17,X18,X19,X20,X21,X22,X23,X24,X25,X26,X27,X28,X29,X30,X31,X32,X33,X34,X35,X36,X37,X38,X39),CHOOSE(N16,'employee plus children'!U14,'employee plus children'!U15,'employee plus children'!U16,'employee plus children'!U17,'employee plus children'!U18,'employee plus children'!U19,'employee plus children'!U20,'employee plus children'!U21,'employee plus children'!U22,'employee plus children'!U23,'employee plus children'!U24,'employee plus children'!U25,'employee plus children'!U26,'employee plus children'!U27,'employee plus children'!U28,'employee plus children'!U29,'employee plus children'!U30,'employee plus children'!U31,'employee plus children'!U32,'employee plus children'!U33,'employee plus children'!U34,'employee plus children'!U35,'employee plus children'!U36,'employee plus children'!U37,'employee plus children'!U38,'employee plus children'!U39)))</f>
        <v>Both on Medicare</v>
      </c>
      <c r="E16" s="34" t="str">
        <f>IF(AND(A16&gt;64,B16&gt;64),"Both on Medicare",IF(AND(A16&lt;65,B16&lt;65),CHOOSE(N16,AA14,AA15,AA16,AA17,AA18,AA19,AA20,AA21,AA22,AA23,AA24,AA25,AA26,AA27,AA28,AA29,AA30,AA31,AA32,AA33,AA34,AA35,AA36,AA37,AA38,AA39),CHOOSE(N16,'employee plus children'!X14,'employee plus children'!X15,'employee plus children'!X16,'employee plus children'!X17,'employee plus children'!X18,'employee plus children'!X19,'employee plus children'!X20,'employee plus children'!X21,'employee plus children'!X22,'employee plus children'!X23,'employee plus children'!X24,'employee plus children'!X25,'employee plus children'!X26,'employee plus children'!X27,'employee plus children'!X28,'employee plus children'!X29,'employee plus children'!X30,'employee plus children'!X31,'employee plus children'!X32,'employee plus children'!X33,'employee plus children'!X34,'employee plus children'!X35,'employee plus children'!X36,'employee plus children'!X37,'employee plus children'!X38,'employee plus children'!X39)))</f>
        <v>Both on Medicare</v>
      </c>
      <c r="F16" s="16" t="str">
        <f t="shared" si="0"/>
        <v>Both on Medicare</v>
      </c>
      <c r="G16" s="16" t="str">
        <f t="shared" si="1"/>
        <v>Both on Medicare</v>
      </c>
      <c r="I16" s="14" t="str">
        <f>IF(C16="Both on Medicare","Both on Medicare",IF(AND(A16&lt;65,B16&lt;65),CHOOSE(N16,AC14,AC15,AC16,AC17,AC18,AC19,AC20,AC21,AC22,AC23,AC24,AC25,AC26,AC27,AC28,AC29,AC30,AC31,AC32,AC33,AC34,AC35,AC36,AC37,AC38,AC39),CHOOSE(N16,'employee plus children'!Z14,'employee plus children'!Z15,'employee plus children'!Z16,'employee plus children'!Z17,'employee plus children'!Z18,'employee plus children'!Z19,'employee plus children'!Z20,'employee plus children'!Z21,'employee plus children'!Z22,'employee plus children'!Z23,'employee plus children'!Z24,'employee plus children'!Z25,'employee plus children'!Z26,'employee plus children'!Z27,'employee plus children'!Z28,'employee plus children'!Z29,'employee plus children'!Z30,'employee plus children'!Z31,'employee plus children'!Z32,'employee plus children'!Z33,'employee plus children'!Z34,'employee plus children'!Z35,'employee plus children'!Z36,'employee plus children'!Z37,'employee plus children'!Z38,'employee plus children'!Z39)))</f>
        <v>Both on Medicare</v>
      </c>
      <c r="J16" s="14" t="str">
        <f>IF(C16="Both on Medicare","Both on Medicare",IF(AND(A16&lt;65,B16&lt;65),CHOOSE(N16,AF14,AF15,AF16,AF17,AF18,AF19,AF20,AF21,AF22,AF23,AF24,AF25,AF26,AF27,AF28,AF29,AF30,AF31,AF32,AF33,AF34,AF35,AF36,AF37,AF38,AF39),CHOOSE(N16,'employee plus children'!AC14,'employee plus children'!AC15,'employee plus children'!AC16,'employee plus children'!AC17,'employee plus children'!AC18,'employee plus children'!AC19,'employee plus children'!AC20,'employee plus children'!AC21,'employee plus children'!AC22,'employee plus children'!AC23,'employee plus children'!AC24,'employee plus children'!AC25,'employee plus children'!AC26,'employee plus children'!AC27,'employee plus children'!AC28,'employee plus children'!AC29,'employee plus children'!AC30,'employee plus children'!AC31,'employee plus children'!AC32,'employee plus children'!AC33,'employee plus children'!AC34,'employee plus children'!AC35,'employee plus children'!AC36,'employee plus children'!AC37,'employee plus children'!AC38,'employee plus children'!AC39)))</f>
        <v>Both on Medicare</v>
      </c>
      <c r="K16" s="16" t="str">
        <f t="shared" si="5"/>
        <v>Both on Medicare</v>
      </c>
      <c r="L16" s="16" t="str">
        <f t="shared" si="6"/>
        <v>Both on Medicare</v>
      </c>
      <c r="N16" s="13">
        <f t="shared" si="7"/>
        <v>10</v>
      </c>
      <c r="O16" s="13">
        <v>11</v>
      </c>
      <c r="P16" s="1">
        <f t="shared" si="2"/>
        <v>435</v>
      </c>
      <c r="Q16" s="1">
        <f t="shared" si="3"/>
        <v>190</v>
      </c>
      <c r="S16" s="13">
        <v>2027</v>
      </c>
      <c r="T16" s="1">
        <v>435</v>
      </c>
      <c r="U16" s="1">
        <v>190</v>
      </c>
      <c r="W16" s="13">
        <v>2027</v>
      </c>
      <c r="X16" s="1">
        <f>X15*(1+'working page'!$B$21)</f>
        <v>2596.24031625</v>
      </c>
      <c r="AA16" s="1">
        <f>AA15*(1+'working page'!$B$22)</f>
        <v>2825.1938937600007</v>
      </c>
      <c r="AC16" s="1">
        <f>AC15*(1+'working page'!$B$21)</f>
        <v>5990.0263762500008</v>
      </c>
      <c r="AF16" s="1">
        <f>AF15*(1+'working page'!$B$22)</f>
        <v>6518.2663699200011</v>
      </c>
    </row>
    <row r="17" spans="1:32" x14ac:dyDescent="0.25">
      <c r="A17" s="13">
        <f t="shared" si="4"/>
        <v>71</v>
      </c>
      <c r="B17" s="13">
        <f t="shared" si="4"/>
        <v>68</v>
      </c>
      <c r="C17" s="14" t="str">
        <f>IF(AND(A17&lt;65,B17&lt;65),P17*'working page'!$B$18/12,IF(AND(A17&gt;64,B17&gt;64),"Both on Medicare",IF(AND(A17&lt;65,B17&gt;64),'employee only'!B17,Q17*'working page'!$B$18/12)))</f>
        <v>Both on Medicare</v>
      </c>
      <c r="D17" s="14" t="str">
        <f>IF(C17="Both on Medicare","Both on Medicare",IF(AND(A17&lt;65,B17&lt;65),CHOOSE(N17,X15,X16,X17,X18,X19,X20,X21,X22,X23,X24,X25,X26,X27,X28,X29,X30,X31,X32,X33,X34,X35,X36,X37,X38,X39,X40),CHOOSE(N17,'employee plus children'!U15,'employee plus children'!U16,'employee plus children'!U17,'employee plus children'!U18,'employee plus children'!U19,'employee plus children'!U20,'employee plus children'!U21,'employee plus children'!U22,'employee plus children'!U23,'employee plus children'!U24,'employee plus children'!U25,'employee plus children'!U26,'employee plus children'!U27,'employee plus children'!U28,'employee plus children'!U29,'employee plus children'!U30,'employee plus children'!U31,'employee plus children'!U32,'employee plus children'!U33,'employee plus children'!U34,'employee plus children'!U35,'employee plus children'!U36,'employee plus children'!U37,'employee plus children'!U38,'employee plus children'!U39,'employee plus children'!U40)))</f>
        <v>Both on Medicare</v>
      </c>
      <c r="E17" s="34" t="str">
        <f>IF(AND(A17&gt;64,B17&gt;64),"Both on Medicare",IF(AND(A17&lt;65,B17&lt;65),CHOOSE(N17,AA15,AA16,AA17,AA18,AA19,AA20,AA21,AA22,AA23,AA24,AA25,AA26,AA27,AA28,AA29,AA30,AA31,AA32,AA33,AA34,AA35,AA36,AA37,AA38,AA39,AA40),CHOOSE(N17,'employee plus children'!X15,'employee plus children'!X16,'employee plus children'!X17,'employee plus children'!X18,'employee plus children'!X19,'employee plus children'!X20,'employee plus children'!X21,'employee plus children'!X22,'employee plus children'!X23,'employee plus children'!X24,'employee plus children'!X25,'employee plus children'!X26,'employee plus children'!X27,'employee plus children'!X28,'employee plus children'!X29,'employee plus children'!X30,'employee plus children'!X31,'employee plus children'!X32,'employee plus children'!X33,'employee plus children'!X34,'employee plus children'!X35,'employee plus children'!X36,'employee plus children'!X37,'employee plus children'!X38,'employee plus children'!X39,'employee plus children'!X40)))</f>
        <v>Both on Medicare</v>
      </c>
      <c r="F17" s="16" t="str">
        <f t="shared" si="0"/>
        <v>Both on Medicare</v>
      </c>
      <c r="G17" s="16" t="str">
        <f t="shared" si="1"/>
        <v>Both on Medicare</v>
      </c>
      <c r="I17" s="14" t="str">
        <f>IF(C17="Both on Medicare","Both on Medicare",IF(AND(A17&lt;65,B17&lt;65),CHOOSE(N17,AC15,AC16,AC17,AC18,AC19,AC20,AC21,AC22,AC23,AC24,AC25,AC26,AC27,AC28,AC29,AC30,AC31,AC32,AC33,AC34,AC35,AC36,AC37,AC38,AC39,AC40),CHOOSE(N17,'employee plus children'!Z15,'employee plus children'!Z16,'employee plus children'!Z17,'employee plus children'!Z18,'employee plus children'!Z19,'employee plus children'!Z20,'employee plus children'!Z21,'employee plus children'!Z22,'employee plus children'!Z23,'employee plus children'!Z24,'employee plus children'!Z25,'employee plus children'!Z26,'employee plus children'!Z27,'employee plus children'!Z28,'employee plus children'!Z29,'employee plus children'!Z30,'employee plus children'!Z31,'employee plus children'!Z32,'employee plus children'!Z33,'employee plus children'!Z34,'employee plus children'!Z35,'employee plus children'!Z36,'employee plus children'!Z37,'employee plus children'!Z38,'employee plus children'!Z39,'employee plus children'!Z40)))</f>
        <v>Both on Medicare</v>
      </c>
      <c r="J17" s="14" t="str">
        <f>IF(C17="Both on Medicare","Both on Medicare",IF(AND(A17&lt;65,B17&lt;65),CHOOSE(N17,AF15,AF16,AF17,AF18,AF19,AF20,AF21,AF22,AF23,AF24,AF25,AF26,AF27,AF28,AF29,AF30,AF31,AF32,AF33,AF34,AF35,AF36,AF37,AF38,AF39,AF40),CHOOSE(N17,'employee plus children'!AC15,'employee plus children'!AC16,'employee plus children'!AC17,'employee plus children'!AC18,'employee plus children'!AC19,'employee plus children'!AC20,'employee plus children'!AC21,'employee plus children'!AC22,'employee plus children'!AC23,'employee plus children'!AC24,'employee plus children'!AC25,'employee plus children'!AC26,'employee plus children'!AC27,'employee plus children'!AC28,'employee plus children'!AC29,'employee plus children'!AC30,'employee plus children'!AC31,'employee plus children'!AC32,'employee plus children'!AC33,'employee plus children'!AC34,'employee plus children'!AC35,'employee plus children'!AC36,'employee plus children'!AC37,'employee plus children'!AC38,'employee plus children'!AC39,'employee plus children'!AC40)))</f>
        <v>Both on Medicare</v>
      </c>
      <c r="K17" s="16" t="str">
        <f t="shared" si="5"/>
        <v>Both on Medicare</v>
      </c>
      <c r="L17" s="16" t="str">
        <f t="shared" si="6"/>
        <v>Both on Medicare</v>
      </c>
      <c r="N17" s="13">
        <f t="shared" si="7"/>
        <v>10</v>
      </c>
      <c r="O17" s="13">
        <v>12</v>
      </c>
      <c r="P17" s="1">
        <f t="shared" si="2"/>
        <v>435</v>
      </c>
      <c r="Q17" s="1">
        <f t="shared" si="3"/>
        <v>190</v>
      </c>
      <c r="S17" s="13">
        <v>2028</v>
      </c>
      <c r="T17" s="1">
        <v>435</v>
      </c>
      <c r="U17" s="1">
        <v>190</v>
      </c>
      <c r="W17" s="13">
        <v>2028</v>
      </c>
      <c r="X17" s="1">
        <f>X16*(1+'working page'!$B$21)</f>
        <v>2726.0523320625002</v>
      </c>
      <c r="AA17" s="1">
        <f>AA16*(1+'working page'!$B$22)</f>
        <v>3051.2094052608008</v>
      </c>
      <c r="AC17" s="1">
        <f>AC16*(1+'working page'!$B$21)</f>
        <v>6289.5276950625012</v>
      </c>
      <c r="AF17" s="1">
        <f>AF16*(1+'working page'!$B$22)</f>
        <v>7039.7276795136013</v>
      </c>
    </row>
    <row r="18" spans="1:32" x14ac:dyDescent="0.25">
      <c r="A18" s="13">
        <f t="shared" si="4"/>
        <v>72</v>
      </c>
      <c r="B18" s="13">
        <f t="shared" si="4"/>
        <v>69</v>
      </c>
      <c r="C18" s="14" t="str">
        <f>IF(AND(A18&lt;65,B18&lt;65),P18*'working page'!$B$18/12,IF(AND(A18&gt;64,B18&gt;64),"Both on Medicare",IF(AND(A18&lt;65,B18&gt;64),'employee only'!B18,Q18*'working page'!$B$18/12)))</f>
        <v>Both on Medicare</v>
      </c>
      <c r="D18" s="14" t="str">
        <f>IF(C18="Both on Medicare","Both on Medicare",IF(AND(A18&lt;65,B18&lt;65),CHOOSE(N18,X16,X17,X18,X19,X20,X21,X22,X23,X24,X25,X26,X27,X28,X29,X30,X31,X32,X33,X34,X35,X36,X37,X38,X39,X40,X41),CHOOSE(N18,'employee plus children'!U16,'employee plus children'!U17,'employee plus children'!U18,'employee plus children'!U19,'employee plus children'!U20,'employee plus children'!U21,'employee plus children'!U22,'employee plus children'!U23,'employee plus children'!U24,'employee plus children'!U25,'employee plus children'!U26,'employee plus children'!U27,'employee plus children'!U28,'employee plus children'!U29,'employee plus children'!U30,'employee plus children'!U31,'employee plus children'!U32,'employee plus children'!U33,'employee plus children'!U34,'employee plus children'!U35,'employee plus children'!U36,'employee plus children'!U37,'employee plus children'!U38,'employee plus children'!U39,'employee plus children'!U40,'employee plus children'!U41)))</f>
        <v>Both on Medicare</v>
      </c>
      <c r="E18" s="34" t="str">
        <f>IF(AND(A18&gt;64,B18&gt;64),"Both on Medicare",IF(AND(A18&lt;65,B18&lt;65),CHOOSE(N18,AA16,AA17,AA18,AA19,AA20,AA21,AA22,AA23,AA24,AA25,AA26,AA27,AA28,AA29,AA30,AA31,AA32,AA33,AA34,AA35,AA36,AA37,AA38,AA39,AA40,AA41),CHOOSE(N18,'employee plus children'!X16,'employee plus children'!X17,'employee plus children'!X18,'employee plus children'!X19,'employee plus children'!X20,'employee plus children'!X21,'employee plus children'!X22,'employee plus children'!X23,'employee plus children'!X24,'employee plus children'!X25,'employee plus children'!X26,'employee plus children'!X27,'employee plus children'!X28,'employee plus children'!X29,'employee plus children'!X30,'employee plus children'!X31,'employee plus children'!X32,'employee plus children'!X33,'employee plus children'!X34,'employee plus children'!X35,'employee plus children'!X36,'employee plus children'!X37,'employee plus children'!X38,'employee plus children'!X39,'employee plus children'!X40,'employee plus children'!X41)))</f>
        <v>Both on Medicare</v>
      </c>
      <c r="F18" s="16" t="str">
        <f t="shared" si="0"/>
        <v>Both on Medicare</v>
      </c>
      <c r="G18" s="16" t="str">
        <f t="shared" si="1"/>
        <v>Both on Medicare</v>
      </c>
      <c r="I18" s="14" t="str">
        <f>IF(C18="Both on Medicare","Both on Medicare",IF(AND(A18&lt;65,B18&lt;65),CHOOSE(N18,AC16,AC17,AC18,AC19,AC20,AC21,AC22,AC23,AC24,AC25,AC26,AC27,AC28,AC29,AC30,AC31,AC32,AC33,AC34,AC35,AC36,AC37,AC38,AC39,AC40,AC41),CHOOSE(N18,'employee plus children'!Z16,'employee plus children'!Z17,'employee plus children'!Z18,'employee plus children'!Z19,'employee plus children'!Z20,'employee plus children'!Z21,'employee plus children'!Z22,'employee plus children'!Z23,'employee plus children'!Z24,'employee plus children'!Z25,'employee plus children'!Z26,'employee plus children'!Z27,'employee plus children'!Z28,'employee plus children'!Z29,'employee plus children'!Z30,'employee plus children'!Z31,'employee plus children'!Z32,'employee plus children'!Z33,'employee plus children'!Z34,'employee plus children'!Z35,'employee plus children'!Z36,'employee plus children'!Z37,'employee plus children'!Z38,'employee plus children'!Z39,'employee plus children'!Z40,'employee plus children'!Z41)))</f>
        <v>Both on Medicare</v>
      </c>
      <c r="J18" s="14" t="str">
        <f>IF(C18="Both on Medicare","Both on Medicare",IF(AND(A18&lt;65,B18&lt;65),CHOOSE(N18,AF16,AF17,AF18,AF19,AF20,AF21,AF22,AF23,AF24,AF25,AF26,AF27,AF28,AF29,AF30,AF31,AF32,AF33,AF34,AF35,AF36,AF37,AF38,AF39,AF40,AF41),CHOOSE(N18,'employee plus children'!AC16,'employee plus children'!AC17,'employee plus children'!AC18,'employee plus children'!AC19,'employee plus children'!AC20,'employee plus children'!AC21,'employee plus children'!AC22,'employee plus children'!AC23,'employee plus children'!AC24,'employee plus children'!AC25,'employee plus children'!AC26,'employee plus children'!AC27,'employee plus children'!AC28,'employee plus children'!AC29,'employee plus children'!AC30,'employee plus children'!AC31,'employee plus children'!AC32,'employee plus children'!AC33,'employee plus children'!AC34,'employee plus children'!AC35,'employee plus children'!AC36,'employee plus children'!AC37,'employee plus children'!AC38,'employee plus children'!AC39,'employee plus children'!AC40,'employee plus children'!AC41)))</f>
        <v>Both on Medicare</v>
      </c>
      <c r="K18" s="16" t="str">
        <f t="shared" si="5"/>
        <v>Both on Medicare</v>
      </c>
      <c r="L18" s="16" t="str">
        <f t="shared" si="6"/>
        <v>Both on Medicare</v>
      </c>
      <c r="N18" s="13">
        <f t="shared" si="7"/>
        <v>10</v>
      </c>
      <c r="O18" s="13">
        <v>13</v>
      </c>
      <c r="P18" s="1">
        <f t="shared" si="2"/>
        <v>435</v>
      </c>
      <c r="Q18" s="1">
        <f t="shared" si="3"/>
        <v>190</v>
      </c>
      <c r="S18" s="13">
        <v>2029</v>
      </c>
      <c r="T18" s="1">
        <v>435</v>
      </c>
      <c r="U18" s="1">
        <v>190</v>
      </c>
      <c r="W18" s="13">
        <v>2029</v>
      </c>
      <c r="X18" s="1">
        <f>X17*(1+'working page'!$B$21)</f>
        <v>2862.3549486656252</v>
      </c>
      <c r="AA18" s="1">
        <f>AA17*(1+'working page'!$B$22)</f>
        <v>3295.3061576816654</v>
      </c>
      <c r="AC18" s="1">
        <f>AC17*(1+'working page'!$B$21)</f>
        <v>6604.0040798156269</v>
      </c>
      <c r="AF18" s="1">
        <f>AF17*(1+'working page'!$B$22)</f>
        <v>7602.9058938746903</v>
      </c>
    </row>
    <row r="19" spans="1:32" x14ac:dyDescent="0.25">
      <c r="A19" s="13">
        <f t="shared" si="4"/>
        <v>73</v>
      </c>
      <c r="B19" s="13">
        <f t="shared" si="4"/>
        <v>70</v>
      </c>
      <c r="C19" s="14" t="str">
        <f>IF(AND(A19&lt;65,B19&lt;65),P19*'working page'!$B$18/12,IF(AND(A19&gt;64,B19&gt;64),"Both on Medicare",IF(AND(A19&lt;65,B19&gt;64),'employee only'!B19,Q19*'working page'!$B$18/12)))</f>
        <v>Both on Medicare</v>
      </c>
      <c r="D19" s="14" t="str">
        <f>IF(C19="Both on Medicare","Both on Medicare",IF(AND(A19&lt;65,B19&lt;65),CHOOSE(N19,X17,X18,X19,X20,X21,X22,X23,X24,X25,X26,X27,X28,X29,X30,X31,X32,X33,X34,X35,X36,X37,X38,X39,X40,X41,X42),CHOOSE(N19,'employee plus children'!U17,'employee plus children'!U18,'employee plus children'!U19,'employee plus children'!U20,'employee plus children'!U21,'employee plus children'!U22,'employee plus children'!U23,'employee plus children'!U24,'employee plus children'!U25,'employee plus children'!U26,'employee plus children'!U27,'employee plus children'!U28,'employee plus children'!U29,'employee plus children'!U30,'employee plus children'!U31,'employee plus children'!U32,'employee plus children'!U33,'employee plus children'!U34,'employee plus children'!U35,'employee plus children'!U36,'employee plus children'!U37,'employee plus children'!U38,'employee plus children'!U39,'employee plus children'!U40,'employee plus children'!U41,'employee plus children'!U42)))</f>
        <v>Both on Medicare</v>
      </c>
      <c r="E19" s="34" t="str">
        <f>IF(AND(A19&gt;64,B19&gt;64),"Both on Medicare",IF(AND(A19&lt;65,B19&lt;65),CHOOSE(N19,AA17,AA18,AA19,AA20,AA21,AA22,AA23,AA24,AA25,AA26,AA27,AA28,AA29,AA30,AA31,AA32,AA33,AA34,AA35,AA36,AA37,AA38,AA39,AA40,AA41,AA42),CHOOSE(N19,'employee plus children'!X17,'employee plus children'!X18,'employee plus children'!X19,'employee plus children'!X20,'employee plus children'!X21,'employee plus children'!X22,'employee plus children'!X23,'employee plus children'!X24,'employee plus children'!X25,'employee plus children'!X26,'employee plus children'!X27,'employee plus children'!X28,'employee plus children'!X29,'employee plus children'!X30,'employee plus children'!X31,'employee plus children'!X32,'employee plus children'!X33,'employee plus children'!X34,'employee plus children'!X35,'employee plus children'!X36,'employee plus children'!X37,'employee plus children'!X38,'employee plus children'!X39,'employee plus children'!X40,'employee plus children'!X41,'employee plus children'!X42)))</f>
        <v>Both on Medicare</v>
      </c>
      <c r="F19" s="16" t="str">
        <f t="shared" si="0"/>
        <v>Both on Medicare</v>
      </c>
      <c r="G19" s="16" t="str">
        <f t="shared" si="1"/>
        <v>Both on Medicare</v>
      </c>
      <c r="I19" s="14" t="str">
        <f>IF(C19="Both on Medicare","Both on Medicare",IF(AND(A19&lt;65,B19&lt;65),CHOOSE(N19,AC17,AC18,AC19,AC20,AC21,AC22,AC23,AC24,AC25,AC26,AC27,AC28,AC29,AC30,AC31,AC32,AC33,AC34,AC35,AC36,AC37,AC38,AC39,AC40,AC41,AC42),CHOOSE(N19,'employee plus children'!Z17,'employee plus children'!Z18,'employee plus children'!Z19,'employee plus children'!Z20,'employee plus children'!Z21,'employee plus children'!Z22,'employee plus children'!Z23,'employee plus children'!Z24,'employee plus children'!Z25,'employee plus children'!Z26,'employee plus children'!Z27,'employee plus children'!Z28,'employee plus children'!Z29,'employee plus children'!Z30,'employee plus children'!Z31,'employee plus children'!Z32,'employee plus children'!Z33,'employee plus children'!Z34,'employee plus children'!Z35,'employee plus children'!Z36,'employee plus children'!Z37,'employee plus children'!Z38,'employee plus children'!Z39,'employee plus children'!Z40,'employee plus children'!Z41,'employee plus children'!Z42)))</f>
        <v>Both on Medicare</v>
      </c>
      <c r="J19" s="14" t="str">
        <f>IF(C19="Both on Medicare","Both on Medicare",IF(AND(A19&lt;65,B19&lt;65),CHOOSE(N19,AF17,AF18,AF19,AF20,AF21,AF22,AF23,AF24,AF25,AF26,AF27,AF28,AF29,AF30,AF31,AF32,AF33,AF34,AF35,AF36,AF37,AF38,AF39,AF40,AF41,AF42),CHOOSE(N19,'employee plus children'!AC17,'employee plus children'!AC18,'employee plus children'!AC19,'employee plus children'!AC20,'employee plus children'!AC21,'employee plus children'!AC22,'employee plus children'!AC23,'employee plus children'!AC24,'employee plus children'!AC25,'employee plus children'!AC26,'employee plus children'!AC27,'employee plus children'!AC28,'employee plus children'!AC29,'employee plus children'!AC30,'employee plus children'!AC31,'employee plus children'!AC32,'employee plus children'!AC33,'employee plus children'!AC34,'employee plus children'!AC35,'employee plus children'!AC36,'employee plus children'!AC37,'employee plus children'!AC38,'employee plus children'!AC39,'employee plus children'!AC40,'employee plus children'!AC41,'employee plus children'!AC42)))</f>
        <v>Both on Medicare</v>
      </c>
      <c r="K19" s="16" t="str">
        <f t="shared" si="5"/>
        <v>Both on Medicare</v>
      </c>
      <c r="L19" s="16" t="str">
        <f t="shared" si="6"/>
        <v>Both on Medicare</v>
      </c>
      <c r="N19" s="13">
        <f t="shared" si="7"/>
        <v>10</v>
      </c>
      <c r="O19" s="13">
        <v>14</v>
      </c>
      <c r="P19" s="1">
        <f t="shared" si="2"/>
        <v>435</v>
      </c>
      <c r="Q19" s="1">
        <f t="shared" si="3"/>
        <v>190</v>
      </c>
      <c r="S19" s="13">
        <v>2030</v>
      </c>
      <c r="T19" s="1">
        <v>435</v>
      </c>
      <c r="U19" s="1">
        <v>190</v>
      </c>
      <c r="W19" s="13">
        <v>2030</v>
      </c>
      <c r="X19" s="1">
        <f>X18*(1+'working page'!$B$21)</f>
        <v>3005.4726960989065</v>
      </c>
      <c r="AA19" s="1">
        <f>AA18*(1+'working page'!$B$22)</f>
        <v>3558.930650296199</v>
      </c>
      <c r="AC19" s="1">
        <f>AC18*(1+'working page'!$B$21)</f>
        <v>6934.204283806409</v>
      </c>
      <c r="AF19" s="1">
        <f>AF18*(1+'working page'!$B$22)</f>
        <v>8211.138365384666</v>
      </c>
    </row>
    <row r="20" spans="1:32" x14ac:dyDescent="0.25">
      <c r="A20" s="13">
        <f t="shared" si="4"/>
        <v>74</v>
      </c>
      <c r="B20" s="13">
        <f t="shared" si="4"/>
        <v>71</v>
      </c>
      <c r="C20" s="14" t="str">
        <f>IF(AND(A20&lt;65,B20&lt;65),P20*'working page'!$B$18/12,IF(AND(A20&gt;64,B20&gt;64),"Both on Medicare",IF(AND(A20&lt;65,B20&gt;64),'employee only'!B20,Q20*'working page'!$B$18/12)))</f>
        <v>Both on Medicare</v>
      </c>
      <c r="D20" s="14" t="str">
        <f>IF(C20="Both on Medicare","Both on Medicare",IF(AND(A20&lt;65,B20&lt;65),CHOOSE(N20,X18,X19,X20,X21,X22,X23,X24,X25,X26,X27,X28,X29,X30,X31,X32,X33,X34,X35,X36,X37,X38,X39,X40,X41,X42,X43),CHOOSE(N20,'employee plus children'!U18,'employee plus children'!U19,'employee plus children'!U20,'employee plus children'!U21,'employee plus children'!U22,'employee plus children'!U23,'employee plus children'!U24,'employee plus children'!U25,'employee plus children'!U26,'employee plus children'!U27,'employee plus children'!U28,'employee plus children'!U29,'employee plus children'!U30,'employee plus children'!U31,'employee plus children'!U32,'employee plus children'!U33,'employee plus children'!U34,'employee plus children'!U35,'employee plus children'!U36,'employee plus children'!U37,'employee plus children'!U38,'employee plus children'!U39,'employee plus children'!U40,'employee plus children'!U41,'employee plus children'!U42,'employee plus children'!U43)))</f>
        <v>Both on Medicare</v>
      </c>
      <c r="E20" s="34" t="str">
        <f>IF(AND(A20&gt;64,B20&gt;64),"Both on Medicare",IF(AND(A20&lt;65,B20&lt;65),CHOOSE(N20,AA18,AA19,AA20,AA21,AA22,AA23,AA24,AA25,AA26,AA27,AA28,AA29,AA30,AA31,AA32,AA33,AA34,AA35,AA36,AA37,AA38,AA39,AA40,AA41,AA42,AA43),CHOOSE(N20,'employee plus children'!X18,'employee plus children'!X19,'employee plus children'!X20,'employee plus children'!X21,'employee plus children'!X22,'employee plus children'!X23,'employee plus children'!X24,'employee plus children'!X25,'employee plus children'!X26,'employee plus children'!X27,'employee plus children'!X28,'employee plus children'!X29,'employee plus children'!X30,'employee plus children'!X31,'employee plus children'!X32,'employee plus children'!X33,'employee plus children'!X34,'employee plus children'!X35,'employee plus children'!X36,'employee plus children'!X37,'employee plus children'!X38,'employee plus children'!X39,'employee plus children'!X40,'employee plus children'!X41,'employee plus children'!X42,'employee plus children'!X43)))</f>
        <v>Both on Medicare</v>
      </c>
      <c r="F20" s="16" t="str">
        <f t="shared" si="0"/>
        <v>Both on Medicare</v>
      </c>
      <c r="G20" s="16" t="str">
        <f t="shared" si="1"/>
        <v>Both on Medicare</v>
      </c>
      <c r="I20" s="14" t="str">
        <f>IF(C20="Both on Medicare","Both on Medicare",IF(AND(A20&lt;65,B20&lt;65),CHOOSE(N20,AC18,AC19,AC20,AC21,AC22,AC23,AC24,AC25,AC26,AC27,AC28,AC29,AC30,AC31,AC32,AC33,AC34,AC35,AC36,AC37,AC38,AC39,AC40,AC41,AC42,AC43),CHOOSE(N20,'employee plus children'!Z18,'employee plus children'!Z19,'employee plus children'!Z20,'employee plus children'!Z21,'employee plus children'!Z22,'employee plus children'!Z23,'employee plus children'!Z24,'employee plus children'!Z25,'employee plus children'!Z26,'employee plus children'!Z27,'employee plus children'!Z28,'employee plus children'!Z29,'employee plus children'!Z30,'employee plus children'!Z31,'employee plus children'!Z32,'employee plus children'!Z33,'employee plus children'!Z34,'employee plus children'!Z35,'employee plus children'!Z36,'employee plus children'!Z37,'employee plus children'!Z38,'employee plus children'!Z39,'employee plus children'!Z40,'employee plus children'!Z41,'employee plus children'!Z42,'employee plus children'!Z43)))</f>
        <v>Both on Medicare</v>
      </c>
      <c r="J20" s="14" t="str">
        <f>IF(C20="Both on Medicare","Both on Medicare",IF(AND(A20&lt;65,B20&lt;65),CHOOSE(N20,AF18,AF19,AF20,AF21,AF22,AF23,AF24,AF25,AF26,AF27,AF28,AF29,AF30,AF31,AF32,AF33,AF34,AF35,AF36,AF37,AF38,AF39,AF40,AF41,AF42,AF43),CHOOSE(N20,'employee plus children'!AC18,'employee plus children'!AC19,'employee plus children'!AC20,'employee plus children'!AC21,'employee plus children'!AC22,'employee plus children'!AC23,'employee plus children'!AC24,'employee plus children'!AC25,'employee plus children'!AC26,'employee plus children'!AC27,'employee plus children'!AC28,'employee plus children'!AC29,'employee plus children'!AC30,'employee plus children'!AC31,'employee plus children'!AC32,'employee plus children'!AC33,'employee plus children'!AC34,'employee plus children'!AC35,'employee plus children'!AC36,'employee plus children'!AC37,'employee plus children'!AC38,'employee plus children'!AC39,'employee plus children'!AC40,'employee plus children'!AC41,'employee plus children'!AC42,'employee plus children'!AC43)))</f>
        <v>Both on Medicare</v>
      </c>
      <c r="K20" s="16" t="str">
        <f t="shared" si="5"/>
        <v>Both on Medicare</v>
      </c>
      <c r="L20" s="16" t="str">
        <f t="shared" si="6"/>
        <v>Both on Medicare</v>
      </c>
      <c r="N20" s="13">
        <f t="shared" si="7"/>
        <v>10</v>
      </c>
      <c r="O20" s="13">
        <v>15</v>
      </c>
      <c r="P20" s="1">
        <f t="shared" si="2"/>
        <v>435</v>
      </c>
      <c r="Q20" s="1">
        <f t="shared" si="3"/>
        <v>190</v>
      </c>
      <c r="S20" s="13">
        <v>2031</v>
      </c>
      <c r="T20" s="1">
        <v>435</v>
      </c>
      <c r="U20" s="1">
        <v>190</v>
      </c>
      <c r="W20" s="13">
        <v>2031</v>
      </c>
      <c r="X20" s="1">
        <f>X19*(1+'working page'!$B$21)</f>
        <v>3155.7463309038517</v>
      </c>
      <c r="AA20" s="1">
        <f>AA19*(1+'working page'!$B$22)</f>
        <v>3843.6451023198952</v>
      </c>
      <c r="AC20" s="1">
        <f>AC19*(1+'working page'!$B$21)</f>
        <v>7280.9144979967296</v>
      </c>
      <c r="AF20" s="1">
        <f>AF19*(1+'working page'!$B$22)</f>
        <v>8868.0294346154406</v>
      </c>
    </row>
    <row r="21" spans="1:32" x14ac:dyDescent="0.25">
      <c r="S21" s="13">
        <v>2032</v>
      </c>
      <c r="T21" s="1">
        <v>435</v>
      </c>
      <c r="U21" s="1">
        <v>190</v>
      </c>
      <c r="W21" s="13">
        <v>2032</v>
      </c>
      <c r="X21" s="1">
        <f>X20*(1+'working page'!$B$21)</f>
        <v>3313.5336474490446</v>
      </c>
      <c r="AA21" s="1">
        <f>AA20*(1+'working page'!$B$22)</f>
        <v>4151.1367105054869</v>
      </c>
      <c r="AC21" s="1">
        <f>AC20*(1+'working page'!$B$21)</f>
        <v>7644.9602228965659</v>
      </c>
      <c r="AF21" s="1">
        <f>AF20*(1+'working page'!$B$22)</f>
        <v>9577.4717893846773</v>
      </c>
    </row>
    <row r="22" spans="1:32" x14ac:dyDescent="0.25">
      <c r="S22" s="13">
        <v>2033</v>
      </c>
      <c r="T22" s="1">
        <v>435</v>
      </c>
      <c r="U22" s="1">
        <v>190</v>
      </c>
      <c r="W22" s="13">
        <v>2033</v>
      </c>
      <c r="X22" s="1">
        <f>X21*(1+'working page'!$B$21)</f>
        <v>3479.210329821497</v>
      </c>
      <c r="AA22" s="1">
        <f>AA21*(1+'working page'!$B$22)</f>
        <v>4483.227647345926</v>
      </c>
      <c r="AC22" s="1">
        <f>AC21*(1+'working page'!$B$21)</f>
        <v>8027.2082340413945</v>
      </c>
      <c r="AF22" s="1">
        <f>AF21*(1+'working page'!$B$22)</f>
        <v>10343.669532535452</v>
      </c>
    </row>
    <row r="23" spans="1:32" x14ac:dyDescent="0.25">
      <c r="S23" s="13">
        <v>2034</v>
      </c>
      <c r="T23" s="1">
        <v>435</v>
      </c>
      <c r="U23" s="1">
        <v>190</v>
      </c>
      <c r="W23" s="13">
        <v>2034</v>
      </c>
      <c r="X23" s="1">
        <f>X22*(1+'working page'!$B$21)</f>
        <v>3653.1708463125719</v>
      </c>
      <c r="AA23" s="1">
        <f>AA22*(1+'working page'!$B$22)</f>
        <v>4841.8858591336002</v>
      </c>
      <c r="AC23" s="1">
        <f>AC22*(1+'working page'!$B$21)</f>
        <v>8428.568645743464</v>
      </c>
      <c r="AF23" s="1">
        <f>AF22*(1+'working page'!$B$22)</f>
        <v>11171.163095138289</v>
      </c>
    </row>
    <row r="24" spans="1:32" x14ac:dyDescent="0.25">
      <c r="S24" s="13">
        <v>2035</v>
      </c>
      <c r="T24" s="1">
        <v>435</v>
      </c>
      <c r="U24" s="1">
        <v>190</v>
      </c>
      <c r="W24" s="13">
        <v>2035</v>
      </c>
      <c r="X24" s="1">
        <f>X23*(1+'working page'!$B$21)</f>
        <v>3835.8293886282008</v>
      </c>
      <c r="AA24" s="1">
        <f>AA23*(1+'working page'!$B$22)</f>
        <v>5229.2367278642887</v>
      </c>
      <c r="AC24" s="1">
        <f>AC23*(1+'working page'!$B$21)</f>
        <v>8849.9970780306376</v>
      </c>
      <c r="AF24" s="1">
        <f>AF23*(1+'working page'!$B$22)</f>
        <v>12064.856142749353</v>
      </c>
    </row>
    <row r="25" spans="1:32" x14ac:dyDescent="0.25">
      <c r="S25" s="13">
        <v>2036</v>
      </c>
      <c r="T25" s="1">
        <v>435</v>
      </c>
      <c r="U25" s="1">
        <v>190</v>
      </c>
      <c r="W25" s="13">
        <v>2036</v>
      </c>
      <c r="X25" s="1">
        <f>X24*(1+'working page'!$B$21)</f>
        <v>4027.6208580596112</v>
      </c>
      <c r="AA25" s="1">
        <f>AA24*(1+'working page'!$B$22)</f>
        <v>5647.5756660934321</v>
      </c>
      <c r="AC25" s="1">
        <f>AC24*(1+'working page'!$B$21)</f>
        <v>9292.4969319321699</v>
      </c>
      <c r="AF25" s="1">
        <f>AF24*(1+'working page'!$B$22)</f>
        <v>13030.044634169302</v>
      </c>
    </row>
    <row r="26" spans="1:32" x14ac:dyDescent="0.25">
      <c r="S26" s="13">
        <v>2037</v>
      </c>
      <c r="T26" s="1">
        <v>435</v>
      </c>
      <c r="U26" s="1">
        <v>190</v>
      </c>
      <c r="W26" s="13">
        <v>2037</v>
      </c>
      <c r="X26" s="1">
        <f>X25*(1+'working page'!$B$21)</f>
        <v>4229.0019009625921</v>
      </c>
      <c r="AA26" s="1">
        <f>AA25*(1+'working page'!$B$22)</f>
        <v>6099.3817193809073</v>
      </c>
      <c r="AC26" s="1">
        <f>AC25*(1+'working page'!$B$21)</f>
        <v>9757.121778528779</v>
      </c>
      <c r="AF26" s="1">
        <f>AF25*(1+'working page'!$B$22)</f>
        <v>14072.448204902847</v>
      </c>
    </row>
    <row r="27" spans="1:32" x14ac:dyDescent="0.25">
      <c r="S27" s="13">
        <v>2038</v>
      </c>
      <c r="T27" s="1">
        <v>435</v>
      </c>
      <c r="U27" s="1">
        <v>190</v>
      </c>
      <c r="W27" s="13">
        <v>2038</v>
      </c>
      <c r="X27" s="1">
        <f>X26*(1+'working page'!$B$21)</f>
        <v>4440.4519960107218</v>
      </c>
      <c r="AA27" s="1">
        <f>AA26*(1+'working page'!$B$22)</f>
        <v>6587.3322569313805</v>
      </c>
      <c r="AC27" s="1">
        <f>AC26*(1+'working page'!$B$21)</f>
        <v>10244.977867455218</v>
      </c>
      <c r="AF27" s="1">
        <f>AF26*(1+'working page'!$B$22)</f>
        <v>15198.244061295076</v>
      </c>
    </row>
    <row r="28" spans="1:32" x14ac:dyDescent="0.25">
      <c r="S28" s="13">
        <v>2039</v>
      </c>
      <c r="T28" s="1">
        <v>435</v>
      </c>
      <c r="U28" s="1">
        <v>190</v>
      </c>
      <c r="W28" s="13">
        <v>2039</v>
      </c>
      <c r="X28" s="1">
        <f>X27*(1+'working page'!$B$21)</f>
        <v>4662.474595811258</v>
      </c>
      <c r="AA28" s="1">
        <f>AA27*(1+'working page'!$B$22)</f>
        <v>7114.318837485891</v>
      </c>
      <c r="AC28" s="1">
        <f>AC27*(1+'working page'!$B$21)</f>
        <v>10757.22676082798</v>
      </c>
      <c r="AF28" s="1">
        <f>AF27*(1+'working page'!$B$22)</f>
        <v>16414.103586198682</v>
      </c>
    </row>
    <row r="29" spans="1:32" x14ac:dyDescent="0.25">
      <c r="S29" s="13">
        <v>2040</v>
      </c>
      <c r="T29" s="1">
        <v>435</v>
      </c>
      <c r="U29" s="1">
        <v>190</v>
      </c>
      <c r="W29" s="13">
        <v>2040</v>
      </c>
      <c r="X29" s="1">
        <f>X28*(1+'working page'!$B$21)</f>
        <v>4895.5983256018208</v>
      </c>
      <c r="AA29" s="1">
        <f>AA28*(1+'working page'!$B$22)</f>
        <v>7683.4643444847625</v>
      </c>
      <c r="AC29" s="1">
        <f>AC28*(1+'working page'!$B$21)</f>
        <v>11295.088098869379</v>
      </c>
      <c r="AF29" s="1">
        <f>AF28*(1+'working page'!$B$22)</f>
        <v>17727.231873094577</v>
      </c>
    </row>
  </sheetData>
  <sheetProtection algorithmName="SHA-512" hashValue="TQMyRqC4cpyPHNyv8J2OuOybzNvk7GroxNsDPS7xiryWtYGDUnj9MZvkfm+8tocrfo8YlJUm8WC/q26zZ4JhIA==" saltValue="jgvUZfxpLPPltMABA5Zm/g=="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D6"/>
  <sheetViews>
    <sheetView workbookViewId="0">
      <selection sqref="A1:XFD1048576"/>
    </sheetView>
  </sheetViews>
  <sheetFormatPr defaultRowHeight="15" x14ac:dyDescent="0.25"/>
  <sheetData>
    <row r="6" spans="4:4" x14ac:dyDescent="0.25">
      <c r="D6"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working page</vt:lpstr>
      <vt:lpstr>employee plus spouse</vt:lpstr>
      <vt:lpstr>employee only</vt:lpstr>
      <vt:lpstr>employee plus children</vt:lpstr>
      <vt:lpstr>family</vt:lpstr>
      <vt:lpstr>Sheet6</vt:lpstr>
      <vt:lpstr>'working page'!Print_Area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Jim G</dc:creator>
  <cp:lastModifiedBy>Julie Wrigley</cp:lastModifiedBy>
  <cp:lastPrinted>2024-02-15T14:34:43Z</cp:lastPrinted>
  <dcterms:created xsi:type="dcterms:W3CDTF">2014-06-05T15:14:32Z</dcterms:created>
  <dcterms:modified xsi:type="dcterms:W3CDTF">2024-04-18T14:33:36Z</dcterms:modified>
</cp:coreProperties>
</file>